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6148" windowHeight="13584"/>
  </bookViews>
  <sheets>
    <sheet name="Budget" sheetId="1" r:id="rId1"/>
  </sheets>
  <definedNames>
    <definedName name="_xlnm.Print_Area" localSheetId="0">Budget!$A$1:$I$92</definedName>
    <definedName name="valuevx">42.314159</definedName>
  </definedNames>
  <calcPr calcId="144525"/>
</workbook>
</file>

<file path=xl/sharedStrings.xml><?xml version="1.0" encoding="utf-8"?>
<sst xmlns="http://schemas.openxmlformats.org/spreadsheetml/2006/main" count="196" uniqueCount="119">
  <si>
    <t>Monthly Household Budget</t>
  </si>
  <si>
    <t>INCOME</t>
  </si>
  <si>
    <t>Budget</t>
  </si>
  <si>
    <t>Actual</t>
  </si>
  <si>
    <t>Difference</t>
  </si>
  <si>
    <t>[42]</t>
  </si>
  <si>
    <t>BUDGET SUMMARY</t>
  </si>
  <si>
    <t>Wages &amp; Tips</t>
  </si>
  <si>
    <t>Total Income</t>
  </si>
  <si>
    <t>Interest Income</t>
  </si>
  <si>
    <t>Total Expenses</t>
  </si>
  <si>
    <t>Dividends</t>
  </si>
  <si>
    <t>NET</t>
  </si>
  <si>
    <t>Gifts Received</t>
  </si>
  <si>
    <t>Refunds/Reimbursements</t>
  </si>
  <si>
    <t>Transfer from Savings</t>
  </si>
  <si>
    <t>Other</t>
  </si>
  <si>
    <t>HOME EXPENSES</t>
  </si>
  <si>
    <t>SAVINGS</t>
  </si>
  <si>
    <t>Mortgage/Rent</t>
  </si>
  <si>
    <t>Emergency Fund</t>
  </si>
  <si>
    <t>Electricity</t>
  </si>
  <si>
    <t>Transfer to Savings</t>
  </si>
  <si>
    <t>Gas/Oil</t>
  </si>
  <si>
    <t>Retirement (401k, IRA)</t>
  </si>
  <si>
    <t>Water/Sewer/Trash</t>
  </si>
  <si>
    <t>Investments</t>
  </si>
  <si>
    <t>Phone</t>
  </si>
  <si>
    <t>College</t>
  </si>
  <si>
    <t>Cable/Satellite</t>
  </si>
  <si>
    <t>Internet</t>
  </si>
  <si>
    <t>Furnishings/Appliances</t>
  </si>
  <si>
    <t>Lawn/Garden</t>
  </si>
  <si>
    <t>OBLIGATIONS</t>
  </si>
  <si>
    <t>Home Supplies</t>
  </si>
  <si>
    <t>Student Loan</t>
  </si>
  <si>
    <t>Maintenance</t>
  </si>
  <si>
    <t>Other Loan</t>
  </si>
  <si>
    <t>Improvements</t>
  </si>
  <si>
    <t>Credit Card #1</t>
  </si>
  <si>
    <t>Credit Card #2</t>
  </si>
  <si>
    <t>Credit Card #3</t>
  </si>
  <si>
    <t>Alimony/Child Support</t>
  </si>
  <si>
    <t>DAILY LIVING</t>
  </si>
  <si>
    <t>Federal Taxes</t>
  </si>
  <si>
    <t>Groceries</t>
  </si>
  <si>
    <t>State/Local Taxes</t>
  </si>
  <si>
    <t>Personal Supplies</t>
  </si>
  <si>
    <t>Legal Fees</t>
  </si>
  <si>
    <t>Clothing</t>
  </si>
  <si>
    <t>Cleaning Services</t>
  </si>
  <si>
    <t>Dining/Eating Out</t>
  </si>
  <si>
    <t>Dry Cleaning</t>
  </si>
  <si>
    <t>BUSINESS EXPENSE</t>
  </si>
  <si>
    <t>Salon/Barber</t>
  </si>
  <si>
    <t>Deductible Expenses</t>
  </si>
  <si>
    <t>Discretionary [Name 1]</t>
  </si>
  <si>
    <t>Non-Deductible Expenses</t>
  </si>
  <si>
    <t>Discretionary [Name 2]</t>
  </si>
  <si>
    <t>CHILDREN</t>
  </si>
  <si>
    <t>ENTERTAINMENT</t>
  </si>
  <si>
    <t>Medical</t>
  </si>
  <si>
    <t>Videos/DVDs</t>
  </si>
  <si>
    <t>Music</t>
  </si>
  <si>
    <t>School Tuition</t>
  </si>
  <si>
    <t>Games</t>
  </si>
  <si>
    <t>School Lunch</t>
  </si>
  <si>
    <t>Rentals</t>
  </si>
  <si>
    <t>School Supplies</t>
  </si>
  <si>
    <t>Movies/Theater</t>
  </si>
  <si>
    <t>Babysitting</t>
  </si>
  <si>
    <t>Concerts/Plays</t>
  </si>
  <si>
    <t>Toys/Games</t>
  </si>
  <si>
    <t>Books</t>
  </si>
  <si>
    <t>Hobbies</t>
  </si>
  <si>
    <t>Film/Photos</t>
  </si>
  <si>
    <t>Sports</t>
  </si>
  <si>
    <t>TRANSPORTATION</t>
  </si>
  <si>
    <t>Outdoor Recreation</t>
  </si>
  <si>
    <t>Vehicle Payments</t>
  </si>
  <si>
    <t>Toys/Gadgets</t>
  </si>
  <si>
    <t>Fuel</t>
  </si>
  <si>
    <t>Bus/Taxi/Train Fare</t>
  </si>
  <si>
    <t>Repairs</t>
  </si>
  <si>
    <t>{42}</t>
  </si>
  <si>
    <t>Registration/License</t>
  </si>
  <si>
    <t>PETS</t>
  </si>
  <si>
    <t>Food</t>
  </si>
  <si>
    <t>Toys/Supplies</t>
  </si>
  <si>
    <t>HEALTH</t>
  </si>
  <si>
    <t>Doctor/Dentist</t>
  </si>
  <si>
    <t>Medicine/Drugs</t>
  </si>
  <si>
    <t>Health Club Dues</t>
  </si>
  <si>
    <t>SUBSCRIPTIONS</t>
  </si>
  <si>
    <t>Emergency</t>
  </si>
  <si>
    <t>Newspaper</t>
  </si>
  <si>
    <t>Magazines</t>
  </si>
  <si>
    <t>Dues</t>
  </si>
  <si>
    <t>Club Memberships</t>
  </si>
  <si>
    <t>INSURANCE</t>
  </si>
  <si>
    <t>Auto</t>
  </si>
  <si>
    <t>Health</t>
  </si>
  <si>
    <t>Home/Rental</t>
  </si>
  <si>
    <t>VACATION</t>
  </si>
  <si>
    <t>Life</t>
  </si>
  <si>
    <t>Travel</t>
  </si>
  <si>
    <t>Lodging</t>
  </si>
  <si>
    <t>Rental Car</t>
  </si>
  <si>
    <t>EDUCATION</t>
  </si>
  <si>
    <t>Entertainment</t>
  </si>
  <si>
    <t>Music Lessons</t>
  </si>
  <si>
    <t>Tuition</t>
  </si>
  <si>
    <t>MISCELLANEOUS</t>
  </si>
  <si>
    <t>Bank Fees</t>
  </si>
  <si>
    <t>CHARITY/GIFTS</t>
  </si>
  <si>
    <t>Postage</t>
  </si>
  <si>
    <t>Gifts Given</t>
  </si>
  <si>
    <t>Charitable Donations</t>
  </si>
  <si>
    <t>Religious Donations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</si>
</sst>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176" formatCode="_(&quot;$&quot;* #,##0.00_);_(&quot;$&quot;* \(#,##0.00\);_(&quot;$&quot;* &quot;-&quot;??_);_(@_)"/>
    <numFmt numFmtId="177" formatCode="_(* #,##0.00_);_(* \(#,##0.00\);_(* &quot;-&quot;??_);_(@_)"/>
  </numFmts>
  <fonts count="38">
    <font>
      <sz val="11"/>
      <name val="Arial"/>
      <charset val="134"/>
    </font>
    <font>
      <sz val="8"/>
      <name val="Trebuchet MS"/>
      <charset val="134"/>
      <scheme val="minor"/>
    </font>
    <font>
      <b/>
      <sz val="10"/>
      <name val="Trebuchet MS"/>
      <charset val="134"/>
      <scheme val="minor"/>
    </font>
    <font>
      <sz val="10"/>
      <name val="Trebuchet MS"/>
      <charset val="134"/>
      <scheme val="minor"/>
    </font>
    <font>
      <sz val="24"/>
      <color theme="4"/>
      <name val="Arial"/>
      <charset val="134"/>
    </font>
    <font>
      <sz val="18"/>
      <color theme="4"/>
      <name val="Arial"/>
      <charset val="134"/>
    </font>
    <font>
      <u/>
      <sz val="8"/>
      <color rgb="FF800080"/>
      <name val="Arial"/>
      <charset val="134"/>
    </font>
    <font>
      <u/>
      <sz val="8"/>
      <color indexed="12"/>
      <name val="Arial"/>
      <charset val="134"/>
    </font>
    <font>
      <sz val="8"/>
      <name val="Arial"/>
      <charset val="134"/>
    </font>
    <font>
      <b/>
      <sz val="8"/>
      <name val="Arial"/>
      <charset val="134"/>
    </font>
    <font>
      <b/>
      <sz val="10"/>
      <name val="Arial"/>
      <charset val="134"/>
    </font>
    <font>
      <sz val="9"/>
      <name val="Arial"/>
      <charset val="134"/>
    </font>
    <font>
      <sz val="10"/>
      <color theme="0"/>
      <name val="Arial"/>
      <charset val="134"/>
    </font>
    <font>
      <b/>
      <sz val="10"/>
      <color theme="0"/>
      <name val="Arial"/>
      <charset val="134"/>
    </font>
    <font>
      <sz val="10"/>
      <name val="Arial"/>
      <charset val="134"/>
    </font>
    <font>
      <b/>
      <sz val="11"/>
      <color theme="1"/>
      <name val="Arial"/>
      <charset val="134"/>
    </font>
    <font>
      <b/>
      <sz val="9"/>
      <color theme="1"/>
      <name val="Arial"/>
      <charset val="134"/>
    </font>
    <font>
      <sz val="6"/>
      <color theme="0"/>
      <name val="Arial"/>
      <charset val="134"/>
    </font>
    <font>
      <sz val="11"/>
      <color theme="1"/>
      <name val="Trebuchet MS"/>
      <charset val="134"/>
      <scheme val="minor"/>
    </font>
    <font>
      <u/>
      <sz val="10"/>
      <color indexed="12"/>
      <name val="Arial"/>
      <charset val="134"/>
    </font>
    <font>
      <sz val="11"/>
      <color theme="1"/>
      <name val="Trebuchet MS"/>
      <charset val="0"/>
      <scheme val="minor"/>
    </font>
    <font>
      <sz val="11"/>
      <color rgb="FF3F3F76"/>
      <name val="Trebuchet MS"/>
      <charset val="0"/>
      <scheme val="minor"/>
    </font>
    <font>
      <b/>
      <sz val="11"/>
      <color theme="3"/>
      <name val="Trebuchet MS"/>
      <charset val="134"/>
      <scheme val="minor"/>
    </font>
    <font>
      <b/>
      <sz val="18"/>
      <color theme="3"/>
      <name val="Trebuchet MS"/>
      <charset val="134"/>
      <scheme val="minor"/>
    </font>
    <font>
      <i/>
      <sz val="11"/>
      <color rgb="FF7F7F7F"/>
      <name val="Trebuchet MS"/>
      <charset val="0"/>
      <scheme val="minor"/>
    </font>
    <font>
      <sz val="11"/>
      <color rgb="FFFA7D00"/>
      <name val="Trebuchet MS"/>
      <charset val="0"/>
      <scheme val="minor"/>
    </font>
    <font>
      <sz val="11"/>
      <color theme="0"/>
      <name val="Trebuchet MS"/>
      <charset val="0"/>
      <scheme val="minor"/>
    </font>
    <font>
      <sz val="11"/>
      <color rgb="FF006100"/>
      <name val="Trebuchet MS"/>
      <charset val="0"/>
      <scheme val="minor"/>
    </font>
    <font>
      <b/>
      <sz val="11"/>
      <color theme="1"/>
      <name val="Trebuchet MS"/>
      <charset val="0"/>
      <scheme val="minor"/>
    </font>
    <font>
      <b/>
      <sz val="11"/>
      <color rgb="FFFFFFFF"/>
      <name val="Trebuchet MS"/>
      <charset val="0"/>
      <scheme val="minor"/>
    </font>
    <font>
      <u/>
      <sz val="11"/>
      <color rgb="FF800080"/>
      <name val="Trebuchet MS"/>
      <charset val="0"/>
      <scheme val="minor"/>
    </font>
    <font>
      <b/>
      <sz val="11"/>
      <color rgb="FF3F3F3F"/>
      <name val="Trebuchet MS"/>
      <charset val="0"/>
      <scheme val="minor"/>
    </font>
    <font>
      <b/>
      <sz val="13"/>
      <color theme="3"/>
      <name val="Trebuchet MS"/>
      <charset val="134"/>
      <scheme val="minor"/>
    </font>
    <font>
      <b/>
      <sz val="11"/>
      <color rgb="FFFA7D00"/>
      <name val="Trebuchet MS"/>
      <charset val="0"/>
      <scheme val="minor"/>
    </font>
    <font>
      <sz val="11"/>
      <color rgb="FFFF0000"/>
      <name val="Trebuchet MS"/>
      <charset val="0"/>
      <scheme val="minor"/>
    </font>
    <font>
      <sz val="11"/>
      <color rgb="FF9C0006"/>
      <name val="Trebuchet MS"/>
      <charset val="0"/>
      <scheme val="minor"/>
    </font>
    <font>
      <b/>
      <sz val="15"/>
      <color theme="3"/>
      <name val="Trebuchet MS"/>
      <charset val="134"/>
      <scheme val="minor"/>
    </font>
    <font>
      <sz val="11"/>
      <color rgb="FF9C6500"/>
      <name val="Trebuchet MS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/>
      <top style="double">
        <color auto="1"/>
      </top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/>
    <xf numFmtId="0" fontId="20" fillId="4" borderId="0" applyNumberFormat="0" applyBorder="0" applyAlignment="0" applyProtection="0">
      <alignment vertical="center"/>
    </xf>
    <xf numFmtId="177" fontId="14" fillId="0" borderId="0" applyFont="0" applyFill="0" applyBorder="0" applyAlignment="0" applyProtection="0"/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/>
    <xf numFmtId="9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0" fontId="26" fillId="1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11" borderId="10" applyNumberFormat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18" fillId="6" borderId="7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1" fillId="12" borderId="11" applyNumberForma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3" fillId="12" borderId="5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7" applyFont="1" applyFill="1" applyBorder="1" applyAlignment="1" applyProtection="1"/>
    <xf numFmtId="0" fontId="7" fillId="0" borderId="0" xfId="7" applyFont="1" applyFill="1" applyBorder="1" applyAlignment="1" applyProtection="1">
      <alignment horizontal="left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right"/>
    </xf>
    <xf numFmtId="0" fontId="8" fillId="0" borderId="0" xfId="0" applyFont="1"/>
    <xf numFmtId="0" fontId="9" fillId="0" borderId="0" xfId="0" applyFont="1" applyAlignment="1">
      <alignment horizontal="right"/>
    </xf>
    <xf numFmtId="0" fontId="10" fillId="0" borderId="0" xfId="0" applyFont="1" applyFill="1" applyBorder="1"/>
    <xf numFmtId="177" fontId="11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2" fillId="0" borderId="0" xfId="0" applyFont="1" applyFill="1"/>
    <xf numFmtId="0" fontId="13" fillId="2" borderId="0" xfId="0" applyFont="1" applyFill="1" applyBorder="1"/>
    <xf numFmtId="0" fontId="13" fillId="2" borderId="0" xfId="0" applyFont="1" applyFill="1" applyBorder="1" applyAlignment="1">
      <alignment horizontal="center"/>
    </xf>
    <xf numFmtId="0" fontId="14" fillId="0" borderId="0" xfId="0" applyFont="1" applyFill="1" applyBorder="1"/>
    <xf numFmtId="4" fontId="14" fillId="0" borderId="1" xfId="2" applyNumberFormat="1" applyFont="1" applyFill="1" applyBorder="1"/>
    <xf numFmtId="177" fontId="14" fillId="0" borderId="0" xfId="2" applyNumberFormat="1" applyFont="1" applyFill="1" applyBorder="1"/>
    <xf numFmtId="0" fontId="14" fillId="0" borderId="0" xfId="0" applyFont="1" applyFill="1"/>
    <xf numFmtId="0" fontId="15" fillId="0" borderId="0" xfId="0" applyFont="1" applyBorder="1" applyAlignment="1">
      <alignment horizontal="right" vertical="center"/>
    </xf>
    <xf numFmtId="40" fontId="16" fillId="0" borderId="0" xfId="5" applyNumberFormat="1" applyFont="1" applyBorder="1" applyAlignment="1">
      <alignment horizontal="right" vertical="center"/>
    </xf>
    <xf numFmtId="0" fontId="15" fillId="3" borderId="2" xfId="0" applyFont="1" applyFill="1" applyBorder="1" applyAlignment="1">
      <alignment horizontal="right" vertical="center"/>
    </xf>
    <xf numFmtId="40" fontId="16" fillId="3" borderId="2" xfId="5" applyNumberFormat="1" applyFont="1" applyFill="1" applyBorder="1" applyAlignment="1">
      <alignment horizontal="right" vertical="center"/>
    </xf>
    <xf numFmtId="0" fontId="8" fillId="0" borderId="0" xfId="0" applyFont="1" applyFill="1"/>
    <xf numFmtId="4" fontId="14" fillId="0" borderId="3" xfId="2" applyNumberFormat="1" applyFont="1" applyFill="1" applyBorder="1"/>
    <xf numFmtId="0" fontId="14" fillId="0" borderId="0" xfId="0" applyFont="1" applyFill="1" applyBorder="1" applyAlignment="1">
      <alignment horizontal="right" indent="1"/>
    </xf>
    <xf numFmtId="4" fontId="14" fillId="0" borderId="0" xfId="0" applyNumberFormat="1" applyFont="1" applyFill="1" applyBorder="1"/>
    <xf numFmtId="177" fontId="14" fillId="0" borderId="0" xfId="0" applyNumberFormat="1" applyFont="1" applyFill="1" applyBorder="1"/>
    <xf numFmtId="4" fontId="14" fillId="0" borderId="4" xfId="2" applyNumberFormat="1" applyFont="1" applyFill="1" applyBorder="1"/>
    <xf numFmtId="0" fontId="14" fillId="0" borderId="0" xfId="0" applyFont="1" applyFill="1" applyAlignment="1">
      <alignment horizontal="right"/>
    </xf>
    <xf numFmtId="0" fontId="17" fillId="0" borderId="0" xfId="0" applyFont="1" applyFill="1" applyAlignment="1">
      <alignment horizontal="left"/>
    </xf>
    <xf numFmtId="0" fontId="14" fillId="0" borderId="0" xfId="0" applyFont="1" applyFill="1" applyAlignment="1"/>
    <xf numFmtId="0" fontId="14" fillId="0" borderId="0" xfId="0" applyFont="1" applyFill="1" applyAlignment="1">
      <alignment horizontal="left"/>
    </xf>
    <xf numFmtId="0" fontId="14" fillId="0" borderId="0" xfId="0" applyFont="1"/>
    <xf numFmtId="0" fontId="1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79">
    <dxf>
      <font>
        <name val="Trebuchet MS"/>
        <scheme val="none"/>
        <b val="0"/>
        <i val="0"/>
        <strike val="0"/>
        <u val="none"/>
        <sz val="10"/>
        <color auto="1"/>
      </font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numFmt numFmtId="4" formatCode="#,##0.00"/>
      <fill>
        <patternFill patternType="none"/>
      </fill>
      <border>
        <left/>
        <right style="thin">
          <color indexed="55"/>
        </right>
        <top/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numFmt numFmtId="4" formatCode="#,##0.00"/>
      <fill>
        <patternFill patternType="none"/>
      </fill>
      <border>
        <left style="thin">
          <color indexed="55"/>
        </left>
        <right style="thin">
          <color indexed="55"/>
        </right>
        <top/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numFmt numFmtId="177" formatCode="_(* #,##0.00_);_(* \(#,##0.00\);_(* &quot;-&quot;??_);_(@_)"/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numFmt numFmtId="4" formatCode="#,##0.00"/>
      <fill>
        <patternFill patternType="none"/>
      </fill>
      <border>
        <left style="thin">
          <color indexed="55"/>
        </left>
        <right style="thin">
          <color indexed="55"/>
        </right>
        <top/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numFmt numFmtId="4" formatCode="#,##0.00"/>
      <fill>
        <patternFill patternType="none"/>
      </fill>
      <border>
        <left style="thin">
          <color indexed="55"/>
        </left>
        <right style="thin">
          <color indexed="55"/>
        </right>
        <top/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numFmt numFmtId="177" formatCode="_(* #,##0.00_);_(* \(#,##0.00\);_(* &quot;-&quot;??_);_(@_)"/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numFmt numFmtId="4" formatCode="#,##0.00"/>
      <fill>
        <patternFill patternType="none"/>
      </fill>
      <border>
        <left style="thin">
          <color indexed="55"/>
        </left>
        <right style="thin">
          <color indexed="55"/>
        </right>
        <top/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numFmt numFmtId="4" formatCode="#,##0.00"/>
      <fill>
        <patternFill patternType="none"/>
      </fill>
      <border>
        <left style="thin">
          <color indexed="55"/>
        </left>
        <right style="thin">
          <color indexed="55"/>
        </right>
        <top/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numFmt numFmtId="177" formatCode="_(* #,##0.00_);_(* \(#,##0.00\);_(* &quot;-&quot;??_);_(@_)"/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numFmt numFmtId="4" formatCode="#,##0.00"/>
      <fill>
        <patternFill patternType="none"/>
      </fill>
      <border>
        <left style="thin">
          <color indexed="55"/>
        </left>
        <right style="thin">
          <color indexed="55"/>
        </right>
        <top/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numFmt numFmtId="4" formatCode="#,##0.00"/>
      <fill>
        <patternFill patternType="none"/>
      </fill>
      <border>
        <left style="thin">
          <color indexed="55"/>
        </left>
        <right style="thin">
          <color indexed="55"/>
        </right>
        <top/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numFmt numFmtId="177" formatCode="_(* #,##0.00_);_(* \(#,##0.00\);_(* &quot;-&quot;??_);_(@_)"/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fill>
        <patternFill patternType="none"/>
      </fill>
    </dxf>
    <dxf>
      <font>
        <name val="Trebuchet MS"/>
        <scheme val="none"/>
        <strike val="0"/>
        <u val="none"/>
        <color auto="1"/>
      </font>
      <fill>
        <patternFill patternType="none"/>
      </fill>
    </dxf>
    <dxf>
      <font>
        <name val="Trebuchet MS"/>
        <scheme val="none"/>
        <strike val="0"/>
        <u val="none"/>
        <color auto="1"/>
      </font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numFmt numFmtId="177" formatCode="_(* #,##0.00_);_(* \(#,##0.00\);_(* &quot;-&quot;??_);_(@_)"/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numFmt numFmtId="4" formatCode="#,##0.00"/>
      <fill>
        <patternFill patternType="none"/>
      </fill>
      <border>
        <left style="thin">
          <color indexed="55"/>
        </left>
        <right style="thin">
          <color indexed="55"/>
        </right>
        <top/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numFmt numFmtId="4" formatCode="#,##0.00"/>
      <fill>
        <patternFill patternType="none"/>
      </fill>
      <border>
        <left style="thin">
          <color indexed="55"/>
        </left>
        <right style="thin">
          <color indexed="55"/>
        </right>
        <top/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numFmt numFmtId="177" formatCode="_(* #,##0.00_);_(* \(#,##0.00\);_(* &quot;-&quot;??_);_(@_)"/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fill>
        <patternFill patternType="none"/>
      </fill>
    </dxf>
    <dxf>
      <font>
        <name val="Trebuchet MS"/>
        <scheme val="none"/>
        <strike val="0"/>
        <u val="none"/>
        <color auto="1"/>
      </font>
      <fill>
        <patternFill patternType="none"/>
      </fill>
    </dxf>
    <dxf>
      <font>
        <name val="Trebuchet MS"/>
        <scheme val="none"/>
        <strike val="0"/>
        <u val="none"/>
        <color auto="1"/>
      </font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numFmt numFmtId="177" formatCode="_(* #,##0.00_);_(* \(#,##0.00\);_(* &quot;-&quot;??_);_(@_)"/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numFmt numFmtId="4" formatCode="#,##0.00"/>
      <fill>
        <patternFill patternType="none"/>
      </fill>
      <border>
        <left style="thin">
          <color indexed="55"/>
        </left>
        <right style="thin">
          <color indexed="55"/>
        </right>
        <top/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numFmt numFmtId="4" formatCode="#,##0.00"/>
      <fill>
        <patternFill patternType="none"/>
      </fill>
      <border>
        <left style="thin">
          <color indexed="55"/>
        </left>
        <right style="thin">
          <color indexed="55"/>
        </right>
        <top/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numFmt numFmtId="177" formatCode="_(* #,##0.00_);_(* \(#,##0.00\);_(* &quot;-&quot;??_);_(@_)"/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numFmt numFmtId="4" formatCode="#,##0.00"/>
      <fill>
        <patternFill patternType="none"/>
      </fill>
      <border>
        <left style="thin">
          <color indexed="55"/>
        </left>
        <right style="thin">
          <color indexed="55"/>
        </right>
        <top/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numFmt numFmtId="4" formatCode="#,##0.00"/>
      <fill>
        <patternFill patternType="none"/>
      </fill>
      <border>
        <left style="thin">
          <color indexed="55"/>
        </left>
        <right style="thin">
          <color indexed="55"/>
        </right>
        <top/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numFmt numFmtId="177" formatCode="_(* #,##0.00_);_(* \(#,##0.00\);_(* &quot;-&quot;??_);_(@_)"/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numFmt numFmtId="4" formatCode="#,##0.00"/>
      <fill>
        <patternFill patternType="none"/>
      </fill>
      <border>
        <left style="thin">
          <color indexed="55"/>
        </left>
        <right style="thin">
          <color indexed="55"/>
        </right>
        <top/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numFmt numFmtId="4" formatCode="#,##0.00"/>
      <fill>
        <patternFill patternType="none"/>
      </fill>
      <border>
        <left style="thin">
          <color indexed="55"/>
        </left>
        <right style="thin">
          <color indexed="55"/>
        </right>
        <top/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numFmt numFmtId="177" formatCode="_(* #,##0.00_);_(* \(#,##0.00\);_(* &quot;-&quot;??_);_(@_)"/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numFmt numFmtId="4" formatCode="#,##0.00"/>
      <fill>
        <patternFill patternType="none"/>
      </fill>
      <border>
        <left style="thin">
          <color indexed="55"/>
        </left>
        <right style="thin">
          <color indexed="55"/>
        </right>
        <top/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numFmt numFmtId="4" formatCode="#,##0.00"/>
      <fill>
        <patternFill patternType="none"/>
      </fill>
      <border>
        <left style="thin">
          <color indexed="55"/>
        </left>
        <right style="thin">
          <color indexed="55"/>
        </right>
        <top/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numFmt numFmtId="177" formatCode="_(* #,##0.00_);_(* \(#,##0.00\);_(* &quot;-&quot;??_);_(@_)"/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numFmt numFmtId="4" formatCode="#,##0.00"/>
      <fill>
        <patternFill patternType="none"/>
      </fill>
      <border>
        <left style="thin">
          <color indexed="55"/>
        </left>
        <right style="thin">
          <color indexed="55"/>
        </right>
        <top/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numFmt numFmtId="4" formatCode="#,##0.00"/>
      <fill>
        <patternFill patternType="none"/>
      </fill>
      <border>
        <left style="thin">
          <color indexed="55"/>
        </left>
        <right style="thin">
          <color indexed="55"/>
        </right>
        <top/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numFmt numFmtId="177" formatCode="_(* #,##0.00_);_(* \(#,##0.00\);_(* &quot;-&quot;??_);_(@_)"/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fill>
        <patternFill patternType="none"/>
      </fill>
    </dxf>
    <dxf>
      <font>
        <name val="Trebuchet MS"/>
        <scheme val="none"/>
        <strike val="0"/>
        <u val="none"/>
        <color auto="1"/>
      </font>
      <fill>
        <patternFill patternType="none"/>
      </fill>
    </dxf>
    <dxf>
      <font>
        <name val="Trebuchet MS"/>
        <scheme val="none"/>
        <strike val="0"/>
        <u val="none"/>
        <color auto="1"/>
      </font>
      <fill>
        <patternFill patternType="none"/>
      </fill>
    </dxf>
    <dxf>
      <font>
        <name val="Trebuchet MS"/>
        <scheme val="none"/>
        <strike val="0"/>
        <u val="none"/>
        <color auto="1"/>
      </font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fill>
        <patternFill patternType="none"/>
      </fill>
    </dxf>
    <dxf>
      <font>
        <name val="Trebuchet MS"/>
        <scheme val="none"/>
        <strike val="0"/>
        <u val="none"/>
        <color auto="1"/>
      </font>
      <fill>
        <patternFill patternType="none"/>
      </fill>
    </dxf>
    <dxf>
      <font>
        <name val="Trebuchet MS"/>
        <scheme val="none"/>
        <strike val="0"/>
        <u val="none"/>
        <color auto="1"/>
      </font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numFmt numFmtId="177" formatCode="_(* #,##0.00_);_(* \(#,##0.00\);_(* &quot;-&quot;??_);_(@_)"/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numFmt numFmtId="4" formatCode="#,##0.00"/>
      <fill>
        <patternFill patternType="none"/>
      </fill>
      <border>
        <left style="thin">
          <color indexed="55"/>
        </left>
        <right style="thin">
          <color indexed="55"/>
        </right>
        <top/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numFmt numFmtId="4" formatCode="#,##0.00"/>
      <fill>
        <patternFill patternType="none"/>
      </fill>
      <border>
        <left style="thin">
          <color indexed="55"/>
        </left>
        <right style="thin">
          <color indexed="55"/>
        </right>
        <top/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numFmt numFmtId="177" formatCode="_(* #,##0.00_);_(* \(#,##0.00\);_(* &quot;-&quot;??_);_(@_)"/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numFmt numFmtId="4" formatCode="#,##0.00"/>
      <fill>
        <patternFill patternType="none"/>
      </fill>
      <border>
        <left style="thin">
          <color indexed="55"/>
        </left>
        <right style="thin">
          <color indexed="55"/>
        </right>
        <top/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numFmt numFmtId="4" formatCode="#,##0.00"/>
      <fill>
        <patternFill patternType="none"/>
      </fill>
      <border>
        <left style="thin">
          <color indexed="55"/>
        </left>
        <right style="thin">
          <color indexed="55"/>
        </right>
        <top/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numFmt numFmtId="177" formatCode="_(* #,##0.00_);_(* \(#,##0.00\);_(* &quot;-&quot;??_);_(@_)"/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numFmt numFmtId="4" formatCode="#,##0.00"/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numFmt numFmtId="4" formatCode="#,##0.00"/>
      <fill>
        <patternFill patternType="none"/>
      </fill>
    </dxf>
    <dxf>
      <font>
        <name val="Trebuchet MS"/>
        <scheme val="none"/>
        <b val="0"/>
        <i val="0"/>
        <strike val="0"/>
        <u val="none"/>
        <sz val="10"/>
        <color auto="1"/>
      </font>
      <numFmt numFmtId="177" formatCode="_(* #,##0.00_);_(* \(#,##0.00\);_(* &quot;-&quot;??_);_(@_)"/>
      <fill>
        <patternFill patternType="none"/>
      </fill>
    </dxf>
    <dxf>
      <font>
        <color indexed="10"/>
      </font>
    </dxf>
    <dxf>
      <fill>
        <patternFill patternType="solid">
          <bgColor theme="0" tint="-0.0499893185216834"/>
        </patternFill>
      </fill>
      <border>
        <left/>
        <right/>
        <top/>
        <bottom/>
        <vertical/>
        <horizontal/>
      </border>
    </dxf>
    <dxf>
      <font>
        <b val="1"/>
        <color theme="1"/>
      </font>
    </dxf>
    <dxf>
      <font>
        <b val="1"/>
        <color theme="1"/>
      </font>
      <fill>
        <patternFill patternType="solid">
          <bgColor theme="0" tint="-0.0499893185216834"/>
        </patternFill>
      </fill>
      <border>
        <left/>
        <right/>
        <top style="double">
          <color theme="4"/>
        </top>
        <bottom/>
        <vertical/>
        <horizontal/>
      </border>
    </dxf>
    <dxf>
      <font>
        <b val="1"/>
        <color theme="0"/>
      </font>
      <fill>
        <patternFill patternType="solid">
          <bgColor theme="4"/>
        </patternFill>
      </fill>
      <border>
        <bottom style="thin">
          <color theme="0" tint="-0.249946592608417"/>
        </bottom>
      </border>
    </dxf>
    <dxf>
      <font>
        <color theme="1"/>
      </font>
      <border>
        <left/>
        <right/>
        <top/>
        <bottom/>
      </border>
    </dxf>
    <dxf>
      <fill>
        <patternFill patternType="solid">
          <bgColor theme="0" tint="-0.0499893185216834"/>
        </patternFill>
      </fill>
      <border>
        <left/>
        <right/>
        <top/>
        <bottom/>
        <vertical/>
        <horizontal/>
      </border>
    </dxf>
    <dxf>
      <font>
        <b val="1"/>
        <color theme="1"/>
      </font>
    </dxf>
    <dxf>
      <font>
        <b val="1"/>
        <color theme="1"/>
      </font>
      <fill>
        <patternFill patternType="solid">
          <bgColor theme="0" tint="-0.0499893185216834"/>
        </patternFill>
      </fill>
      <border>
        <left/>
        <right/>
        <top style="double">
          <color theme="6"/>
        </top>
        <bottom/>
        <vertical/>
        <horizontal/>
      </border>
    </dxf>
    <dxf>
      <font>
        <b val="1"/>
        <color theme="0"/>
      </font>
      <fill>
        <patternFill patternType="solid">
          <fgColor theme="6"/>
          <bgColor theme="6"/>
        </patternFill>
      </fill>
      <border>
        <bottom style="thin">
          <color theme="0" tint="-0.249946592608417"/>
        </bottom>
      </border>
    </dxf>
    <dxf>
      <font>
        <color theme="1"/>
      </font>
      <border>
        <left/>
        <right/>
        <top/>
        <bottom/>
      </border>
    </dxf>
  </dxfs>
  <tableStyles count="2" defaultTableStyle="TableStyleMedium2" defaultPivotStyle="PivotStyleLight16">
    <tableStyle name="V42_ExpenseTable" pivot="0" count="5">
      <tableStyleElement type="wholeTable" dxfId="73"/>
      <tableStyleElement type="headerRow" dxfId="72"/>
      <tableStyleElement type="totalRow" dxfId="71"/>
      <tableStyleElement type="firstColumn" dxfId="70"/>
      <tableStyleElement type="lastColumn" dxfId="69"/>
    </tableStyle>
    <tableStyle name="V42_IncomeTable" pivot="0" count="5">
      <tableStyleElement type="wholeTable" dxfId="78"/>
      <tableStyleElement type="headerRow" dxfId="77"/>
      <tableStyleElement type="totalRow" dxfId="76"/>
      <tableStyleElement type="firstColumn" dxfId="75"/>
      <tableStyleElement type="lastColumn" dxfId="74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2" name="Table2" displayName="Table2" ref="A4:D13" totalsRowCount="1">
  <tableColumns count="4">
    <tableColumn id="1" name="INCOME" totalsRowFunction="custom">
      <totalsRowFormula>"Total "&amp;Table2[[#Headers],[INCOME]]</totalsRowFormula>
       dataDxfId="0"
    </tableColumn>
    <tableColumn id="2" name="Budget" totalsRowFunction="sum" dataDxfId="1"/>
    <tableColumn id="3" name="Actual" totalsRowFunction="sum" dataDxfId="2"/>
    <tableColumn id="4" name="Difference" totalsRowFunction="sum" dataDxfId="3"/>
  </tableColumns>
  <tableStyleInfo name="V42_IncomeTable" showFirstColumn="0" showLastColumn="1" showRowStripes="0" showColumnStripes="0"/>
</table>
</file>

<file path=xl/tables/table10.xml><?xml version="1.0" encoding="utf-8"?>
<table xmlns="http://schemas.openxmlformats.org/spreadsheetml/2006/main" id="14" name="Table14" displayName="Table14" ref="F84:I91" totalsRowCount="1">
  <tableColumns count="4">
    <tableColumn id="1" name="MISCELLANEOUS" totalsRowFunction="custom">
      <totalsRowFormula>"Total "&amp;Table14[[#Headers],[MISCELLANEOUS]]</totalsRowFormula>
       dataDxfId="36"
    </tableColumn>
    <tableColumn id="2" name="Budget" totalsRowFunction="sum" dataDxfId="37"/>
    <tableColumn id="3" name="Actual" totalsRowFunction="sum" dataDxfId="38"/>
    <tableColumn id="4" name="Difference" totalsRowFunction="sum" dataDxfId="39"/>
  </tableColumns>
  <tableStyleInfo name="V42_ExpenseTable" showFirstColumn="0" showLastColumn="1" showRowStripes="0" showColumnStripes="0"/>
</table>
</file>

<file path=xl/tables/table11.xml><?xml version="1.0" encoding="utf-8"?>
<table xmlns="http://schemas.openxmlformats.org/spreadsheetml/2006/main" id="15" name="Table15" displayName="Table15" ref="A64:D70" totalsRowCount="1">
  <tableColumns count="4">
    <tableColumn id="1" name="HEALTH" totalsRowFunction="custom">
      <totalsRowFormula>"Total "&amp;Table15[[#Headers],[HEALTH]]</totalsRowFormula>
       dataDxfId="40"
    </tableColumn>
    <tableColumn id="2" name="Budget" totalsRowFunction="sum" dataDxfId="41"/>
    <tableColumn id="3" name="Actual" totalsRowFunction="sum" dataDxfId="42"/>
    <tableColumn id="4" name="Difference" totalsRowFunction="sum" dataDxfId="43"/>
  </tableColumns>
  <tableStyleInfo name="V42_ExpenseTable" showFirstColumn="0" showLastColumn="1" showRowStripes="0" showColumnStripes="0"/>
</table>
</file>

<file path=xl/tables/table12.xml><?xml version="1.0" encoding="utf-8"?>
<table xmlns="http://schemas.openxmlformats.org/spreadsheetml/2006/main" id="16" name="Table16" displayName="Table16" ref="A72:D78" totalsRowCount="1">
  <tableColumns count="4">
    <tableColumn id="1" name="INSURANCE" totalsRowFunction="custom">
      <totalsRowFormula>"Total "&amp;Table16[[#Headers],[INSURANCE]]</totalsRowFormula>
       dataDxfId="44"
    </tableColumn>
    <tableColumn id="2" name="Budget" totalsRowFunction="sum" dataDxfId="45"/>
    <tableColumn id="3" name="Actual" totalsRowFunction="sum" dataDxfId="46"/>
    <tableColumn id="4" name="Difference" totalsRowFunction="sum" dataDxfId="47"/>
  </tableColumns>
  <tableStyleInfo name="V42_ExpenseTable" showFirstColumn="0" showLastColumn="1" showRowStripes="0" showColumnStripes="0"/>
</table>
</file>

<file path=xl/tables/table13.xml><?xml version="1.0" encoding="utf-8"?>
<table xmlns="http://schemas.openxmlformats.org/spreadsheetml/2006/main" id="17" name="Table17" displayName="Table17" ref="A80:D84" totalsRowCount="1">
  <tableColumns count="4">
    <tableColumn id="1" name="EDUCATION" totalsRowFunction="custom">
      <totalsRowFormula>"Total "&amp;Table17[[#Headers],[EDUCATION]]</totalsRowFormula>
       dataDxfId="48"
    </tableColumn>
    <tableColumn id="2" name="Budget" totalsRowFunction="sum" dataDxfId="49"/>
    <tableColumn id="3" name="Actual" totalsRowFunction="sum" dataDxfId="50"/>
    <tableColumn id="4" name="Difference" totalsRowFunction="sum" dataDxfId="51"/>
  </tableColumns>
  <tableStyleInfo name="V42_ExpenseTable" showFirstColumn="0" showLastColumn="1" showRowStripes="0" showColumnStripes="0"/>
</table>
</file>

<file path=xl/tables/table14.xml><?xml version="1.0" encoding="utf-8"?>
<table xmlns="http://schemas.openxmlformats.org/spreadsheetml/2006/main" id="18" name="Table18" displayName="Table18" ref="A86:D91" totalsRowCount="1">
  <tableColumns count="4">
    <tableColumn id="1" name="CHARITY/GIFTS" totalsRowFunction="custom">
      <totalsRowFormula>"Total "&amp;Table18[[#Headers],[CHARITY/GIFTS]]</totalsRowFormula>
       dataDxfId="52"
    </tableColumn>
    <tableColumn id="2" name="Budget" totalsRowFunction="sum" dataDxfId="53"/>
    <tableColumn id="3" name="Actual" totalsRowFunction="sum" dataDxfId="54"/>
    <tableColumn id="4" name="Difference" totalsRowFunction="sum" dataDxfId="55"/>
  </tableColumns>
  <tableStyleInfo name="V42_ExpenseTable" showFirstColumn="0" showLastColumn="1" showRowStripes="0" showColumnStripes="0"/>
</table>
</file>

<file path=xl/tables/table15.xml><?xml version="1.0" encoding="utf-8"?>
<table xmlns="http://schemas.openxmlformats.org/spreadsheetml/2006/main" id="19" name="Table19" displayName="Table19" ref="A55:D62" totalsRowCount="1">
  <tableColumns count="4">
    <tableColumn id="1" name="TRANSPORTATION" totalsRowFunction="custom">
      <totalsRowFormula>"Total "&amp;Table19[[#Headers],[TRANSPORTATION]]</totalsRowFormula>
       dataDxfId="56"
    </tableColumn>
    <tableColumn id="2" name="Budget" totalsRowFunction="sum" dataDxfId="57"/>
    <tableColumn id="3" name="Actual" totalsRowFunction="sum" dataDxfId="58"/>
    <tableColumn id="4" name="Difference" totalsRowFunction="sum" dataDxfId="59"/>
  </tableColumns>
  <tableStyleInfo name="V42_ExpenseTable" showFirstColumn="0" showLastColumn="1" showRowStripes="0" showColumnStripes="0"/>
</table>
</file>

<file path=xl/tables/table16.xml><?xml version="1.0" encoding="utf-8"?>
<table xmlns="http://schemas.openxmlformats.org/spreadsheetml/2006/main" id="20" name="Table20" displayName="Table20" ref="A31:D42" totalsRowCount="1">
  <tableColumns count="4">
    <tableColumn id="1" name="DAILY LIVING" totalsRowFunction="custom">
      <totalsRowFormula>"Total "&amp;Table20[[#Headers],[DAILY LIVING]]</totalsRowFormula>
       dataDxfId="60"
    </tableColumn>
    <tableColumn id="2" name="Budget" totalsRowFunction="sum" dataDxfId="61"/>
    <tableColumn id="3" name="Actual" totalsRowFunction="sum" dataDxfId="62"/>
    <tableColumn id="4" name="Difference" totalsRowFunction="sum" dataDxfId="63"/>
  </tableColumns>
  <tableStyleInfo name="V42_ExpenseTable" showFirstColumn="0" showLastColumn="1" showRowStripes="0" showColumnStripes="0"/>
</table>
</file>

<file path=xl/tables/table17.xml><?xml version="1.0" encoding="utf-8"?>
<table xmlns="http://schemas.openxmlformats.org/spreadsheetml/2006/main" id="21" name="Table21" displayName="Table21" ref="A44:D53" totalsRowCount="1">
  <tableColumns count="4">
    <tableColumn id="1" name="CHILDREN" totalsRowFunction="custom">
      <totalsRowFormula>"Total "&amp;Table21[[#Headers],[CHILDREN]]</totalsRowFormula>
       dataDxfId="64"
    </tableColumn>
    <tableColumn id="2" name="Budget" totalsRowFunction="sum" dataDxfId="65"/>
    <tableColumn id="3" name="Actual" totalsRowFunction="sum" dataDxfId="66"/>
    <tableColumn id="4" name="Difference" totalsRowFunction="sum" dataDxfId="67"/>
  </tableColumns>
  <tableStyleInfo name="V42_ExpenseTable" showFirstColumn="0" showLastColumn="1" showRowStripes="0" showColumnStripes="0"/>
</table>
</file>

<file path=xl/tables/table2.xml><?xml version="1.0" encoding="utf-8"?>
<table xmlns="http://schemas.openxmlformats.org/spreadsheetml/2006/main" id="5" name="Table5" displayName="Table5" ref="A15:D29" totalsRowCount="1">
  <tableColumns count="4">
    <tableColumn id="1" name="HOME EXPENSES" totalsRowFunction="custom">
      <totalsRowFormula>"Total "&amp;Table5[[#Headers],[HOME EXPENSES]]</totalsRowFormula>
       dataDxfId="4"
    </tableColumn>
    <tableColumn id="2" name="Budget" totalsRowFunction="sum" dataDxfId="5"/>
    <tableColumn id="3" name="Actual" totalsRowFunction="sum" dataDxfId="6"/>
    <tableColumn id="4" name="Difference" totalsRowFunction="sum" dataDxfId="7"/>
  </tableColumns>
  <tableStyleInfo name="V42_ExpenseTable" showFirstColumn="0" showLastColumn="1" showRowStripes="0" showColumnStripes="0"/>
</table>
</file>

<file path=xl/tables/table3.xml><?xml version="1.0" encoding="utf-8"?>
<table xmlns="http://schemas.openxmlformats.org/spreadsheetml/2006/main" id="6" name="Table6" displayName="Table6" ref="F15:I22" totalsRowCount="1">
  <tableColumns count="4">
    <tableColumn id="1" name="SAVINGS" totalsRowFunction="custom">
      <totalsRowFormula>"Total "&amp;Table6[[#Headers],[SAVINGS]]</totalsRowFormula>
       dataDxfId="8"
    </tableColumn>
    <tableColumn id="2" name="Budget" totalsRowFunction="sum" dataDxfId="9"/>
    <tableColumn id="3" name="Actual" totalsRowFunction="sum" dataDxfId="10"/>
    <tableColumn id="4" name="Difference" totalsRowFunction="sum" dataDxfId="11"/>
  </tableColumns>
  <tableStyleInfo name="V42_ExpenseTable" showFirstColumn="0" showLastColumn="1" showRowStripes="0" showColumnStripes="0"/>
</table>
</file>

<file path=xl/tables/table4.xml><?xml version="1.0" encoding="utf-8"?>
<table xmlns="http://schemas.openxmlformats.org/spreadsheetml/2006/main" id="7" name="Table7" displayName="Table7" ref="F24:I35" totalsRowCount="1">
  <tableColumns count="4">
    <tableColumn id="1" name="OBLIGATIONS" totalsRowFunction="custom">
      <totalsRowFormula>"Total "&amp;Table7[[#Headers],[OBLIGATIONS]]</totalsRowFormula>
       dataDxfId="12"
    </tableColumn>
    <tableColumn id="2" name="Budget" totalsRowFunction="sum" dataDxfId="13"/>
    <tableColumn id="3" name="Actual" totalsRowFunction="sum" dataDxfId="14"/>
    <tableColumn id="4" name="Difference" totalsRowFunction="sum" dataDxfId="15"/>
  </tableColumns>
  <tableStyleInfo name="V42_ExpenseTable" showFirstColumn="0" showLastColumn="1" showRowStripes="0" showColumnStripes="0"/>
</table>
</file>

<file path=xl/tables/table5.xml><?xml version="1.0" encoding="utf-8"?>
<table xmlns="http://schemas.openxmlformats.org/spreadsheetml/2006/main" id="8" name="Table8" displayName="Table8" ref="F37:I42" totalsRowCount="1">
  <tableColumns count="4">
    <tableColumn id="1" name="BUSINESS EXPENSE" totalsRowFunction="custom">
      <totalsRowFormula>"Total "&amp;Table8[[#Headers],[BUSINESS EXPENSE]]</totalsRowFormula>
       dataDxfId="16"
    </tableColumn>
    <tableColumn id="2" name="Budget" totalsRowFunction="sum" dataDxfId="17"/>
    <tableColumn id="3" name="Actual" totalsRowFunction="sum" dataDxfId="18"/>
    <tableColumn id="4" name="Difference" totalsRowFunction="sum" dataDxfId="19"/>
  </tableColumns>
  <tableStyleInfo name="V42_ExpenseTable" showFirstColumn="0" showLastColumn="1" showRowStripes="0" showColumnStripes="0"/>
</table>
</file>

<file path=xl/tables/table6.xml><?xml version="1.0" encoding="utf-8"?>
<table xmlns="http://schemas.openxmlformats.org/spreadsheetml/2006/main" id="10" name="Table10" displayName="Table10" ref="F44:I58" totalsRowCount="1">
  <tableColumns count="4">
    <tableColumn id="1" name="ENTERTAINMENT" totalsRowFunction="custom">
      <totalsRowFormula>"Total "&amp;Table10[[#Headers],[ENTERTAINMENT]]</totalsRowFormula>
       dataDxfId="20"
    </tableColumn>
    <tableColumn id="2" name="Budget" totalsRowFunction="sum" dataDxfId="21"/>
    <tableColumn id="3" name="Actual" totalsRowFunction="sum" dataDxfId="22"/>
    <tableColumn id="4" name="Difference" totalsRowFunction="sum" dataDxfId="23"/>
  </tableColumns>
  <tableStyleInfo name="V42_ExpenseTable" showFirstColumn="0" showLastColumn="1" showRowStripes="0" showColumnStripes="0"/>
</table>
</file>

<file path=xl/tables/table7.xml><?xml version="1.0" encoding="utf-8"?>
<table xmlns="http://schemas.openxmlformats.org/spreadsheetml/2006/main" id="11" name="Table11" displayName="Table11" ref="F60:I65" totalsRowCount="1">
  <tableColumns count="4">
    <tableColumn id="1" name="PETS" totalsRowFunction="custom">
      <totalsRowFormula>"Total "&amp;Table11[[#Headers],[PETS]]</totalsRowFormula>
       dataDxfId="24"
    </tableColumn>
    <tableColumn id="2" name="Budget" totalsRowFunction="sum" dataDxfId="25"/>
    <tableColumn id="3" name="Actual" totalsRowFunction="sum" dataDxfId="26"/>
    <tableColumn id="4" name="Difference" totalsRowFunction="sum" dataDxfId="27"/>
  </tableColumns>
  <tableStyleInfo name="V42_ExpenseTable" showFirstColumn="0" showLastColumn="1" showRowStripes="0" showColumnStripes="0"/>
</table>
</file>

<file path=xl/tables/table8.xml><?xml version="1.0" encoding="utf-8"?>
<table xmlns="http://schemas.openxmlformats.org/spreadsheetml/2006/main" id="12" name="Table12" displayName="Table12" ref="F67:I73" totalsRowCount="1">
  <tableColumns count="4">
    <tableColumn id="1" name="SUBSCRIPTIONS" totalsRowFunction="custom">
      <totalsRowFormula>"Total "&amp;Table12[[#Headers],[SUBSCRIPTIONS]]</totalsRowFormula>
       dataDxfId="28"
    </tableColumn>
    <tableColumn id="2" name="Budget" totalsRowFunction="sum" dataDxfId="29"/>
    <tableColumn id="3" name="Actual" totalsRowFunction="sum" dataDxfId="30"/>
    <tableColumn id="4" name="Difference" totalsRowFunction="sum" dataDxfId="31"/>
  </tableColumns>
  <tableStyleInfo name="V42_ExpenseTable" showFirstColumn="0" showLastColumn="1" showRowStripes="0" showColumnStripes="0"/>
</table>
</file>

<file path=xl/tables/table9.xml><?xml version="1.0" encoding="utf-8"?>
<table xmlns="http://schemas.openxmlformats.org/spreadsheetml/2006/main" id="13" name="Table13" displayName="Table13" ref="F75:I82" totalsRowCount="1">
  <tableColumns count="4">
    <tableColumn id="1" name="VACATION" totalsRowFunction="custom">
      <totalsRowFormula>"Total "&amp;Table13[[#Headers],[VACATION]]</totalsRowFormula>
       dataDxfId="32"
    </tableColumn>
    <tableColumn id="2" name="Budget" totalsRowFunction="sum" dataDxfId="33"/>
    <tableColumn id="3" name="Actual" totalsRowFunction="sum" dataDxfId="34"/>
    <tableColumn id="4" name="Difference" totalsRowFunction="sum" dataDxfId="35"/>
  </tableColumns>
  <tableStyleInfo name="V42_ExpenseTable" showFirstColumn="0" showLastColumn="1" showRowStripes="0" showColumnStripes="0"/>
</table>
</file>

<file path=xl/theme/theme1.xml><?xml version="1.0" encoding="utf-8"?>
<a:theme xmlns:a="http://schemas.openxmlformats.org/drawingml/2006/main" name="Vertex42">
  <a:themeElements>
    <a:clrScheme name="V42-Blue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Vertex42">
      <a:majorFont>
        <a:latin typeface="Aria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table" Target="../tables/table9.xml"/><Relationship Id="rId8" Type="http://schemas.openxmlformats.org/officeDocument/2006/relationships/table" Target="../tables/table8.xml"/><Relationship Id="rId7" Type="http://schemas.openxmlformats.org/officeDocument/2006/relationships/table" Target="../tables/table7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7" Type="http://schemas.openxmlformats.org/officeDocument/2006/relationships/table" Target="../tables/table17.xml"/><Relationship Id="rId16" Type="http://schemas.openxmlformats.org/officeDocument/2006/relationships/table" Target="../tables/table16.xml"/><Relationship Id="rId15" Type="http://schemas.openxmlformats.org/officeDocument/2006/relationships/table" Target="../tables/table15.xml"/><Relationship Id="rId14" Type="http://schemas.openxmlformats.org/officeDocument/2006/relationships/table" Target="../tables/table14.xml"/><Relationship Id="rId13" Type="http://schemas.openxmlformats.org/officeDocument/2006/relationships/table" Target="../tables/table13.xml"/><Relationship Id="rId12" Type="http://schemas.openxmlformats.org/officeDocument/2006/relationships/table" Target="../tables/table12.xml"/><Relationship Id="rId11" Type="http://schemas.openxmlformats.org/officeDocument/2006/relationships/table" Target="../tables/table11.xml"/><Relationship Id="rId10" Type="http://schemas.openxmlformats.org/officeDocument/2006/relationships/table" Target="../tables/table10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5"/>
  <sheetViews>
    <sheetView showGridLines="0" tabSelected="1" topLeftCell="A41" workbookViewId="0">
      <selection activeCell="A1" sqref="$A1:$XFD1"/>
    </sheetView>
  </sheetViews>
  <sheetFormatPr defaultColWidth="9" defaultRowHeight="14.4"/>
  <cols>
    <col min="1" max="1" width="22.5" style="3" customWidth="1"/>
    <col min="2" max="4" width="9.625" style="3" customWidth="1"/>
    <col min="5" max="5" width="2.625" style="3" customWidth="1"/>
    <col min="6" max="6" width="22.5" style="3" customWidth="1"/>
    <col min="7" max="9" width="9.625" style="3" customWidth="1"/>
    <col min="10" max="16384" width="9" style="3"/>
  </cols>
  <sheetData>
    <row r="1" ht="40" customHeight="1" spans="1:9">
      <c r="A1" s="4" t="s">
        <v>0</v>
      </c>
      <c r="B1" s="4"/>
      <c r="C1" s="4"/>
      <c r="D1" s="4"/>
      <c r="E1" s="5"/>
      <c r="F1" s="5"/>
      <c r="G1" s="5"/>
      <c r="H1" s="5"/>
      <c r="I1" s="5"/>
    </row>
    <row r="2" s="1" customFormat="1" ht="12" spans="1:9">
      <c r="A2" s="6"/>
      <c r="B2" s="6"/>
      <c r="C2" s="6"/>
      <c r="D2" s="6"/>
      <c r="E2" s="7"/>
      <c r="F2" s="7"/>
      <c r="G2" s="8"/>
      <c r="H2" s="9"/>
      <c r="I2" s="9"/>
    </row>
    <row r="3" s="1" customFormat="1" ht="12" spans="1:9">
      <c r="A3" s="10"/>
      <c r="B3" s="10"/>
      <c r="C3" s="10"/>
      <c r="D3" s="10"/>
      <c r="E3" s="11"/>
      <c r="F3" s="10"/>
      <c r="G3" s="10"/>
      <c r="H3" s="10"/>
      <c r="I3" s="10"/>
    </row>
    <row r="4" ht="13.8" spans="1:9">
      <c r="A4" s="12" t="s">
        <v>1</v>
      </c>
      <c r="B4" s="13" t="s">
        <v>2</v>
      </c>
      <c r="C4" s="14" t="s">
        <v>3</v>
      </c>
      <c r="D4" s="14" t="s">
        <v>4</v>
      </c>
      <c r="E4" s="15" t="s">
        <v>5</v>
      </c>
      <c r="F4" s="16" t="s">
        <v>6</v>
      </c>
      <c r="G4" s="17" t="s">
        <v>2</v>
      </c>
      <c r="H4" s="17" t="s">
        <v>3</v>
      </c>
      <c r="I4" s="17" t="s">
        <v>4</v>
      </c>
    </row>
    <row r="5" ht="13.8" spans="1:9">
      <c r="A5" s="18" t="s">
        <v>7</v>
      </c>
      <c r="B5" s="19">
        <v>2000</v>
      </c>
      <c r="C5" s="19">
        <v>2000</v>
      </c>
      <c r="D5" s="20">
        <f t="shared" ref="D5:D12" si="0">C5-B5</f>
        <v>0</v>
      </c>
      <c r="E5" s="21"/>
      <c r="F5" s="22" t="s">
        <v>8</v>
      </c>
      <c r="G5" s="23">
        <f>Table2[[#Totals],[Budget]]</f>
        <v>2000</v>
      </c>
      <c r="H5" s="23">
        <f>Table2[[#Totals],[Actual]]</f>
        <v>2000</v>
      </c>
      <c r="I5" s="23">
        <f>G5-H5</f>
        <v>0</v>
      </c>
    </row>
    <row r="6" ht="14.55" spans="1:9">
      <c r="A6" s="18" t="s">
        <v>9</v>
      </c>
      <c r="B6" s="19"/>
      <c r="C6" s="19"/>
      <c r="D6" s="20">
        <f t="shared" si="0"/>
        <v>0</v>
      </c>
      <c r="E6" s="21"/>
      <c r="F6" s="22" t="s">
        <v>10</v>
      </c>
      <c r="G6" s="23">
        <f>SUM(,Table5[[#Totals],[Budget]],Table20[[#Totals],[Budget]],Table21[[#Totals],[Budget]],Table19[[#Totals],[Budget]],Table15[[#Totals],[Budget]],Table16[[#Totals],[Budget]],Table17[[#Totals],[Budget]],Table18[[#Totals],[Budget]],Table14[[#Totals],[Budget]],Table13[[#Totals],[Budget]],Table12[[#Totals],[Budget]],Table11[[#Totals],[Budget]],Table10[[#Totals],[Budget]],Table8[[#Totals],[Budget]],Table7[[#Totals],[Budget]],Table6[[#Totals],[Budget]])</f>
        <v>1345</v>
      </c>
      <c r="H6" s="23">
        <f>SUM(Table5[[#Totals],[Actual]],Table20[[#Totals],[Actual]],Table21[[#Totals],[Actual]],Table19[[#Totals],[Actual]],Table15[[#Totals],[Actual]],Table16[[#Totals],[Actual]],Table17[[#Totals],[Actual]],Table18[[#Totals],[Actual]],Table14[[#Totals],[Actual]],Table13[[#Totals],[Actual]],Table12[[#Totals],[Actual]],Table11[[#Totals],[Actual]],Table10[[#Totals],[Actual]],Table8[[#Totals],[Actual]],Table7[[#Totals],[Actual]],Table6[[#Totals],[Actual]])</f>
        <v>1486</v>
      </c>
      <c r="I6" s="23">
        <f>G6-H6</f>
        <v>-141</v>
      </c>
    </row>
    <row r="7" ht="15.3" spans="1:9">
      <c r="A7" s="18" t="s">
        <v>11</v>
      </c>
      <c r="B7" s="19"/>
      <c r="C7" s="19"/>
      <c r="D7" s="20">
        <f t="shared" si="0"/>
        <v>0</v>
      </c>
      <c r="E7" s="21"/>
      <c r="F7" s="24" t="s">
        <v>12</v>
      </c>
      <c r="G7" s="25">
        <f>G5-G6</f>
        <v>655</v>
      </c>
      <c r="H7" s="25">
        <f>H5-H6</f>
        <v>514</v>
      </c>
      <c r="I7" s="25">
        <f>H7-G7</f>
        <v>-141</v>
      </c>
    </row>
    <row r="8" s="1" customFormat="1" ht="15.3" spans="1:9">
      <c r="A8" s="18" t="s">
        <v>13</v>
      </c>
      <c r="B8" s="19"/>
      <c r="C8" s="19"/>
      <c r="D8" s="20">
        <f t="shared" si="0"/>
        <v>0</v>
      </c>
      <c r="E8" s="26"/>
      <c r="F8" s="24"/>
      <c r="G8" s="24"/>
      <c r="H8" s="24"/>
      <c r="I8" s="24"/>
    </row>
    <row r="9" ht="15.3" spans="1:9">
      <c r="A9" s="18" t="s">
        <v>14</v>
      </c>
      <c r="B9" s="19"/>
      <c r="C9" s="19"/>
      <c r="D9" s="20">
        <f t="shared" si="0"/>
        <v>0</v>
      </c>
      <c r="E9" s="21"/>
      <c r="F9" s="24"/>
      <c r="G9" s="24"/>
      <c r="H9" s="24"/>
      <c r="I9" s="24"/>
    </row>
    <row r="10" ht="15.3" spans="1:9">
      <c r="A10" s="18" t="s">
        <v>15</v>
      </c>
      <c r="B10" s="19"/>
      <c r="C10" s="19"/>
      <c r="D10" s="20">
        <f t="shared" si="0"/>
        <v>0</v>
      </c>
      <c r="E10" s="21"/>
      <c r="F10" s="24"/>
      <c r="G10" s="24"/>
      <c r="H10" s="24"/>
      <c r="I10" s="24"/>
    </row>
    <row r="11" ht="15.3" spans="1:9">
      <c r="A11" s="18" t="s">
        <v>16</v>
      </c>
      <c r="B11" s="19"/>
      <c r="C11" s="19"/>
      <c r="D11" s="20">
        <f t="shared" si="0"/>
        <v>0</v>
      </c>
      <c r="E11" s="21"/>
      <c r="F11" s="24"/>
      <c r="G11" s="24"/>
      <c r="H11" s="24"/>
      <c r="I11" s="24"/>
    </row>
    <row r="12" ht="15.3" spans="1:9">
      <c r="A12" s="18" t="s">
        <v>16</v>
      </c>
      <c r="B12" s="27"/>
      <c r="C12" s="27"/>
      <c r="D12" s="20">
        <f t="shared" si="0"/>
        <v>0</v>
      </c>
      <c r="E12" s="21"/>
      <c r="F12" s="24"/>
      <c r="G12" s="24"/>
      <c r="H12" s="24"/>
      <c r="I12" s="24"/>
    </row>
    <row r="13" ht="14.55" spans="1:9">
      <c r="A13" s="28" t="str">
        <f>"Total "&amp;Table2[[#Headers],[INCOME]]</f>
        <v>Total INCOME</v>
      </c>
      <c r="B13" s="29">
        <f>SUBTOTAL(109,Table2[Budget])</f>
        <v>2000</v>
      </c>
      <c r="C13" s="29">
        <f>SUBTOTAL(109,Table2[Actual])</f>
        <v>2000</v>
      </c>
      <c r="D13" s="30">
        <f>SUBTOTAL(109,Table2[Difference])</f>
        <v>0</v>
      </c>
      <c r="E13" s="21"/>
      <c r="F13" s="24"/>
      <c r="G13" s="24"/>
      <c r="H13" s="24"/>
      <c r="I13" s="24"/>
    </row>
    <row r="14" ht="13.8" spans="1:9">
      <c r="A14" s="21"/>
      <c r="B14" s="21"/>
      <c r="C14" s="21"/>
      <c r="D14" s="21"/>
      <c r="E14" s="21"/>
      <c r="F14" s="26"/>
      <c r="G14" s="26"/>
      <c r="H14" s="26"/>
      <c r="I14" s="26"/>
    </row>
    <row r="15" ht="13.8" spans="1:9">
      <c r="A15" s="12" t="s">
        <v>17</v>
      </c>
      <c r="B15" s="13" t="s">
        <v>2</v>
      </c>
      <c r="C15" s="14" t="s">
        <v>3</v>
      </c>
      <c r="D15" s="14" t="s">
        <v>4</v>
      </c>
      <c r="E15" s="21"/>
      <c r="F15" s="12" t="s">
        <v>18</v>
      </c>
      <c r="G15" s="13" t="s">
        <v>2</v>
      </c>
      <c r="H15" s="14" t="s">
        <v>3</v>
      </c>
      <c r="I15" s="14" t="s">
        <v>4</v>
      </c>
    </row>
    <row r="16" ht="13.8" spans="1:9">
      <c r="A16" s="18" t="s">
        <v>19</v>
      </c>
      <c r="B16" s="19">
        <v>1100</v>
      </c>
      <c r="C16" s="19">
        <v>1100</v>
      </c>
      <c r="D16" s="20">
        <f>B16-C16</f>
        <v>0</v>
      </c>
      <c r="E16" s="21"/>
      <c r="F16" s="18" t="s">
        <v>20</v>
      </c>
      <c r="G16" s="19"/>
      <c r="H16" s="19"/>
      <c r="I16" s="20">
        <f t="shared" ref="I16:I21" si="1">G16-H16</f>
        <v>0</v>
      </c>
    </row>
    <row r="17" ht="13.8" spans="1:9">
      <c r="A17" s="18" t="s">
        <v>21</v>
      </c>
      <c r="B17" s="19">
        <v>50</v>
      </c>
      <c r="C17" s="19">
        <v>67</v>
      </c>
      <c r="D17" s="20">
        <f t="shared" ref="D17:D28" si="2">B17-C17</f>
        <v>-17</v>
      </c>
      <c r="E17" s="21"/>
      <c r="F17" s="18" t="s">
        <v>22</v>
      </c>
      <c r="G17" s="19"/>
      <c r="H17" s="19"/>
      <c r="I17" s="20">
        <f t="shared" si="1"/>
        <v>0</v>
      </c>
    </row>
    <row r="18" ht="13.8" spans="1:9">
      <c r="A18" s="18" t="s">
        <v>23</v>
      </c>
      <c r="B18" s="19">
        <v>43</v>
      </c>
      <c r="C18" s="19">
        <v>52</v>
      </c>
      <c r="D18" s="20">
        <f t="shared" si="2"/>
        <v>-9</v>
      </c>
      <c r="E18" s="21"/>
      <c r="F18" s="18" t="s">
        <v>24</v>
      </c>
      <c r="G18" s="19"/>
      <c r="H18" s="19"/>
      <c r="I18" s="20">
        <f t="shared" si="1"/>
        <v>0</v>
      </c>
    </row>
    <row r="19" ht="13.8" spans="1:9">
      <c r="A19" s="18" t="s">
        <v>25</v>
      </c>
      <c r="B19" s="19">
        <v>7</v>
      </c>
      <c r="C19" s="19">
        <v>7</v>
      </c>
      <c r="D19" s="20">
        <f t="shared" si="2"/>
        <v>0</v>
      </c>
      <c r="E19" s="21"/>
      <c r="F19" s="18" t="s">
        <v>26</v>
      </c>
      <c r="G19" s="19"/>
      <c r="H19" s="19"/>
      <c r="I19" s="20">
        <f t="shared" si="1"/>
        <v>0</v>
      </c>
    </row>
    <row r="20" s="2" customFormat="1" spans="1:9">
      <c r="A20" s="18" t="s">
        <v>27</v>
      </c>
      <c r="B20" s="19">
        <v>25</v>
      </c>
      <c r="C20" s="19">
        <v>25</v>
      </c>
      <c r="D20" s="20">
        <f t="shared" si="2"/>
        <v>0</v>
      </c>
      <c r="E20" s="21"/>
      <c r="F20" s="18" t="s">
        <v>28</v>
      </c>
      <c r="G20" s="19"/>
      <c r="H20" s="19"/>
      <c r="I20" s="20">
        <f t="shared" si="1"/>
        <v>0</v>
      </c>
    </row>
    <row r="21" ht="13.8" spans="1:9">
      <c r="A21" s="18" t="s">
        <v>29</v>
      </c>
      <c r="B21" s="19">
        <v>35</v>
      </c>
      <c r="C21" s="19">
        <v>35</v>
      </c>
      <c r="D21" s="20">
        <f t="shared" si="2"/>
        <v>0</v>
      </c>
      <c r="E21" s="21"/>
      <c r="F21" s="18" t="s">
        <v>16</v>
      </c>
      <c r="G21" s="31"/>
      <c r="H21" s="31"/>
      <c r="I21" s="20">
        <f t="shared" si="1"/>
        <v>0</v>
      </c>
    </row>
    <row r="22" ht="13.8" spans="1:9">
      <c r="A22" s="18" t="s">
        <v>30</v>
      </c>
      <c r="B22" s="19">
        <v>15</v>
      </c>
      <c r="C22" s="19">
        <v>15</v>
      </c>
      <c r="D22" s="20">
        <f t="shared" si="2"/>
        <v>0</v>
      </c>
      <c r="E22" s="21"/>
      <c r="F22" s="28" t="str">
        <f>"Total "&amp;Table6[[#Headers],[SAVINGS]]</f>
        <v>Total SAVINGS</v>
      </c>
      <c r="G22" s="29">
        <f>SUBTOTAL(109,Table6[Budget])</f>
        <v>0</v>
      </c>
      <c r="H22" s="29">
        <f>SUBTOTAL(109,Table6[Actual])</f>
        <v>0</v>
      </c>
      <c r="I22" s="30">
        <f>SUBTOTAL(109,Table6[Difference])</f>
        <v>0</v>
      </c>
    </row>
    <row r="23" ht="13.8" spans="1:9">
      <c r="A23" s="18" t="s">
        <v>31</v>
      </c>
      <c r="B23" s="19">
        <v>0</v>
      </c>
      <c r="C23" s="19">
        <v>150</v>
      </c>
      <c r="D23" s="20">
        <f t="shared" si="2"/>
        <v>-150</v>
      </c>
      <c r="E23" s="21"/>
      <c r="F23" s="21"/>
      <c r="G23" s="32"/>
      <c r="H23" s="32"/>
      <c r="I23" s="32"/>
    </row>
    <row r="24" ht="13.8" spans="1:9">
      <c r="A24" s="18" t="s">
        <v>32</v>
      </c>
      <c r="B24" s="19">
        <v>0</v>
      </c>
      <c r="C24" s="19">
        <v>0</v>
      </c>
      <c r="D24" s="20">
        <f t="shared" si="2"/>
        <v>0</v>
      </c>
      <c r="E24" s="21"/>
      <c r="F24" s="12" t="s">
        <v>33</v>
      </c>
      <c r="G24" s="13" t="s">
        <v>2</v>
      </c>
      <c r="H24" s="14" t="s">
        <v>3</v>
      </c>
      <c r="I24" s="14" t="s">
        <v>4</v>
      </c>
    </row>
    <row r="25" ht="13.8" spans="1:9">
      <c r="A25" s="18" t="s">
        <v>34</v>
      </c>
      <c r="B25" s="19">
        <v>20</v>
      </c>
      <c r="C25" s="19">
        <v>15</v>
      </c>
      <c r="D25" s="20">
        <f t="shared" si="2"/>
        <v>5</v>
      </c>
      <c r="E25" s="21"/>
      <c r="F25" s="18" t="s">
        <v>35</v>
      </c>
      <c r="G25" s="19"/>
      <c r="H25" s="19"/>
      <c r="I25" s="20">
        <f t="shared" ref="I25:I34" si="3">G25-H25</f>
        <v>0</v>
      </c>
    </row>
    <row r="26" ht="13.8" spans="1:9">
      <c r="A26" s="18" t="s">
        <v>36</v>
      </c>
      <c r="B26" s="19">
        <v>50</v>
      </c>
      <c r="C26" s="19">
        <v>20</v>
      </c>
      <c r="D26" s="20">
        <f t="shared" si="2"/>
        <v>30</v>
      </c>
      <c r="E26" s="21"/>
      <c r="F26" s="18" t="s">
        <v>37</v>
      </c>
      <c r="G26" s="19"/>
      <c r="H26" s="19"/>
      <c r="I26" s="20">
        <f t="shared" si="3"/>
        <v>0</v>
      </c>
    </row>
    <row r="27" ht="13.8" spans="1:9">
      <c r="A27" s="18" t="s">
        <v>38</v>
      </c>
      <c r="B27" s="19">
        <v>0</v>
      </c>
      <c r="C27" s="19">
        <v>0</v>
      </c>
      <c r="D27" s="20">
        <f t="shared" si="2"/>
        <v>0</v>
      </c>
      <c r="E27" s="21"/>
      <c r="F27" s="18" t="s">
        <v>39</v>
      </c>
      <c r="G27" s="19"/>
      <c r="H27" s="19"/>
      <c r="I27" s="20">
        <f t="shared" si="3"/>
        <v>0</v>
      </c>
    </row>
    <row r="28" ht="13.8" spans="1:9">
      <c r="A28" s="18" t="s">
        <v>16</v>
      </c>
      <c r="B28" s="31">
        <v>0</v>
      </c>
      <c r="C28" s="31">
        <v>0</v>
      </c>
      <c r="D28" s="20">
        <f t="shared" si="2"/>
        <v>0</v>
      </c>
      <c r="E28" s="21"/>
      <c r="F28" s="18" t="s">
        <v>40</v>
      </c>
      <c r="G28" s="19"/>
      <c r="H28" s="19"/>
      <c r="I28" s="20">
        <f t="shared" si="3"/>
        <v>0</v>
      </c>
    </row>
    <row r="29" ht="13.8" spans="1:9">
      <c r="A29" s="28" t="str">
        <f>"Total "&amp;Table5[[#Headers],[HOME EXPENSES]]</f>
        <v>Total HOME EXPENSES</v>
      </c>
      <c r="B29" s="29">
        <f>SUBTOTAL(109,Table5[Budget])</f>
        <v>1345</v>
      </c>
      <c r="C29" s="29">
        <f>SUBTOTAL(109,Table5[Actual])</f>
        <v>1486</v>
      </c>
      <c r="D29" s="30">
        <f>SUBTOTAL(109,Table5[Difference])</f>
        <v>-141</v>
      </c>
      <c r="E29" s="21"/>
      <c r="F29" s="18" t="s">
        <v>41</v>
      </c>
      <c r="G29" s="19"/>
      <c r="H29" s="19"/>
      <c r="I29" s="20">
        <f t="shared" si="3"/>
        <v>0</v>
      </c>
    </row>
    <row r="30" ht="13.8" spans="1:9">
      <c r="A30" s="21"/>
      <c r="B30" s="32"/>
      <c r="C30" s="32"/>
      <c r="D30" s="32"/>
      <c r="E30" s="21"/>
      <c r="F30" s="18" t="s">
        <v>42</v>
      </c>
      <c r="G30" s="19"/>
      <c r="H30" s="19"/>
      <c r="I30" s="20">
        <f t="shared" si="3"/>
        <v>0</v>
      </c>
    </row>
    <row r="31" ht="13.8" spans="1:9">
      <c r="A31" s="12" t="s">
        <v>43</v>
      </c>
      <c r="B31" s="13" t="s">
        <v>2</v>
      </c>
      <c r="C31" s="14" t="s">
        <v>3</v>
      </c>
      <c r="D31" s="14" t="s">
        <v>4</v>
      </c>
      <c r="E31" s="21"/>
      <c r="F31" s="18" t="s">
        <v>44</v>
      </c>
      <c r="G31" s="19"/>
      <c r="H31" s="19"/>
      <c r="I31" s="20">
        <f t="shared" si="3"/>
        <v>0</v>
      </c>
    </row>
    <row r="32" ht="13.8" spans="1:9">
      <c r="A32" s="18" t="s">
        <v>45</v>
      </c>
      <c r="B32" s="19"/>
      <c r="C32" s="19"/>
      <c r="D32" s="20">
        <f>B32-C32</f>
        <v>0</v>
      </c>
      <c r="E32" s="21"/>
      <c r="F32" s="18" t="s">
        <v>46</v>
      </c>
      <c r="G32" s="19"/>
      <c r="H32" s="19"/>
      <c r="I32" s="20">
        <f t="shared" si="3"/>
        <v>0</v>
      </c>
    </row>
    <row r="33" ht="13.8" spans="1:9">
      <c r="A33" s="18" t="s">
        <v>47</v>
      </c>
      <c r="B33" s="19"/>
      <c r="C33" s="19"/>
      <c r="D33" s="20">
        <f t="shared" ref="D33:D41" si="4">B33-C33</f>
        <v>0</v>
      </c>
      <c r="E33" s="21"/>
      <c r="F33" s="18" t="s">
        <v>48</v>
      </c>
      <c r="G33" s="19"/>
      <c r="H33" s="19"/>
      <c r="I33" s="20">
        <f t="shared" si="3"/>
        <v>0</v>
      </c>
    </row>
    <row r="34" ht="13.8" spans="1:9">
      <c r="A34" s="18" t="s">
        <v>49</v>
      </c>
      <c r="B34" s="19"/>
      <c r="C34" s="19"/>
      <c r="D34" s="20">
        <f t="shared" si="4"/>
        <v>0</v>
      </c>
      <c r="E34" s="21"/>
      <c r="F34" s="18" t="s">
        <v>16</v>
      </c>
      <c r="G34" s="31"/>
      <c r="H34" s="31"/>
      <c r="I34" s="20">
        <f t="shared" si="3"/>
        <v>0</v>
      </c>
    </row>
    <row r="35" ht="13.8" spans="1:9">
      <c r="A35" s="18" t="s">
        <v>50</v>
      </c>
      <c r="B35" s="19"/>
      <c r="C35" s="19"/>
      <c r="D35" s="20">
        <f t="shared" si="4"/>
        <v>0</v>
      </c>
      <c r="E35" s="21"/>
      <c r="F35" s="28" t="str">
        <f>"Total "&amp;Table7[[#Headers],[OBLIGATIONS]]</f>
        <v>Total OBLIGATIONS</v>
      </c>
      <c r="G35" s="29">
        <f>SUBTOTAL(109,Table7[Budget])</f>
        <v>0</v>
      </c>
      <c r="H35" s="29">
        <f>SUBTOTAL(109,Table7[Actual])</f>
        <v>0</v>
      </c>
      <c r="I35" s="30">
        <f>SUBTOTAL(109,Table7[Difference])</f>
        <v>0</v>
      </c>
    </row>
    <row r="36" ht="13.8" spans="1:9">
      <c r="A36" s="18" t="s">
        <v>51</v>
      </c>
      <c r="B36" s="19"/>
      <c r="C36" s="19"/>
      <c r="D36" s="20">
        <f t="shared" si="4"/>
        <v>0</v>
      </c>
      <c r="E36" s="21"/>
      <c r="F36" s="21"/>
      <c r="G36" s="32"/>
      <c r="H36" s="32"/>
      <c r="I36" s="32"/>
    </row>
    <row r="37" ht="13.8" spans="1:9">
      <c r="A37" s="18" t="s">
        <v>52</v>
      </c>
      <c r="B37" s="19"/>
      <c r="C37" s="19"/>
      <c r="D37" s="20">
        <f t="shared" si="4"/>
        <v>0</v>
      </c>
      <c r="E37" s="21"/>
      <c r="F37" s="12" t="s">
        <v>53</v>
      </c>
      <c r="G37" s="13" t="s">
        <v>2</v>
      </c>
      <c r="H37" s="14" t="s">
        <v>3</v>
      </c>
      <c r="I37" s="14" t="s">
        <v>4</v>
      </c>
    </row>
    <row r="38" ht="13.8" spans="1:9">
      <c r="A38" s="18" t="s">
        <v>54</v>
      </c>
      <c r="B38" s="19"/>
      <c r="C38" s="19"/>
      <c r="D38" s="20">
        <f t="shared" si="4"/>
        <v>0</v>
      </c>
      <c r="E38" s="21"/>
      <c r="F38" s="18" t="s">
        <v>55</v>
      </c>
      <c r="G38" s="19"/>
      <c r="H38" s="19"/>
      <c r="I38" s="20">
        <f>G38-H38</f>
        <v>0</v>
      </c>
    </row>
    <row r="39" ht="13.8" spans="1:9">
      <c r="A39" s="18" t="s">
        <v>56</v>
      </c>
      <c r="B39" s="19"/>
      <c r="C39" s="19"/>
      <c r="D39" s="20">
        <f t="shared" si="4"/>
        <v>0</v>
      </c>
      <c r="E39" s="21"/>
      <c r="F39" s="18" t="s">
        <v>57</v>
      </c>
      <c r="G39" s="19"/>
      <c r="H39" s="19"/>
      <c r="I39" s="20">
        <f>G39-H39</f>
        <v>0</v>
      </c>
    </row>
    <row r="40" ht="13.8" spans="1:9">
      <c r="A40" s="18" t="s">
        <v>58</v>
      </c>
      <c r="B40" s="19"/>
      <c r="C40" s="19"/>
      <c r="D40" s="20">
        <f t="shared" si="4"/>
        <v>0</v>
      </c>
      <c r="E40" s="21"/>
      <c r="F40" s="18" t="s">
        <v>16</v>
      </c>
      <c r="G40" s="19"/>
      <c r="H40" s="19"/>
      <c r="I40" s="20">
        <f>G40-H40</f>
        <v>0</v>
      </c>
    </row>
    <row r="41" ht="13.8" spans="1:9">
      <c r="A41" s="18" t="s">
        <v>16</v>
      </c>
      <c r="B41" s="31"/>
      <c r="C41" s="31"/>
      <c r="D41" s="20">
        <f t="shared" si="4"/>
        <v>0</v>
      </c>
      <c r="E41" s="21"/>
      <c r="F41" s="18" t="s">
        <v>16</v>
      </c>
      <c r="G41" s="31"/>
      <c r="H41" s="31"/>
      <c r="I41" s="20">
        <f>G41-H41</f>
        <v>0</v>
      </c>
    </row>
    <row r="42" ht="13.8" spans="1:9">
      <c r="A42" s="28" t="str">
        <f>"Total "&amp;Table20[[#Headers],[DAILY LIVING]]</f>
        <v>Total DAILY LIVING</v>
      </c>
      <c r="B42" s="29">
        <f>SUBTOTAL(109,Table20[Budget])</f>
        <v>0</v>
      </c>
      <c r="C42" s="29">
        <f>SUBTOTAL(109,Table20[Actual])</f>
        <v>0</v>
      </c>
      <c r="D42" s="30">
        <f>SUBTOTAL(109,Table20[Difference])</f>
        <v>0</v>
      </c>
      <c r="E42" s="21"/>
      <c r="F42" s="28" t="str">
        <f>"Total "&amp;Table8[[#Headers],[BUSINESS EXPENSE]]</f>
        <v>Total BUSINESS EXPENSE</v>
      </c>
      <c r="G42" s="29">
        <f>SUBTOTAL(109,Table8[Budget])</f>
        <v>0</v>
      </c>
      <c r="H42" s="29">
        <f>SUBTOTAL(109,Table8[Actual])</f>
        <v>0</v>
      </c>
      <c r="I42" s="30">
        <f>SUBTOTAL(109,Table8[Difference])</f>
        <v>0</v>
      </c>
    </row>
    <row r="43" ht="13.8" spans="1:9">
      <c r="A43" s="21"/>
      <c r="B43" s="32"/>
      <c r="C43" s="32"/>
      <c r="D43" s="32"/>
      <c r="E43" s="21"/>
      <c r="F43" s="21"/>
      <c r="G43" s="32"/>
      <c r="H43" s="32"/>
      <c r="I43" s="32"/>
    </row>
    <row r="44" ht="13.8" spans="1:9">
      <c r="A44" s="12" t="s">
        <v>59</v>
      </c>
      <c r="B44" s="13" t="s">
        <v>2</v>
      </c>
      <c r="C44" s="14" t="s">
        <v>3</v>
      </c>
      <c r="D44" s="14" t="s">
        <v>4</v>
      </c>
      <c r="E44" s="21"/>
      <c r="F44" s="12" t="s">
        <v>60</v>
      </c>
      <c r="G44" s="13" t="s">
        <v>2</v>
      </c>
      <c r="H44" s="14" t="s">
        <v>3</v>
      </c>
      <c r="I44" s="14" t="s">
        <v>4</v>
      </c>
    </row>
    <row r="45" ht="13.8" spans="1:9">
      <c r="A45" s="18" t="s">
        <v>61</v>
      </c>
      <c r="B45" s="19"/>
      <c r="C45" s="19"/>
      <c r="D45" s="20">
        <f t="shared" ref="D45:D52" si="5">B45-C45</f>
        <v>0</v>
      </c>
      <c r="E45" s="21"/>
      <c r="F45" s="18" t="s">
        <v>62</v>
      </c>
      <c r="G45" s="19"/>
      <c r="H45" s="19"/>
      <c r="I45" s="20">
        <f t="shared" ref="I45:I57" si="6">G45-H45</f>
        <v>0</v>
      </c>
    </row>
    <row r="46" ht="13.8" spans="1:9">
      <c r="A46" s="18" t="s">
        <v>49</v>
      </c>
      <c r="B46" s="19"/>
      <c r="C46" s="19"/>
      <c r="D46" s="20">
        <f t="shared" si="5"/>
        <v>0</v>
      </c>
      <c r="E46" s="21"/>
      <c r="F46" s="18" t="s">
        <v>63</v>
      </c>
      <c r="G46" s="19"/>
      <c r="H46" s="19"/>
      <c r="I46" s="20">
        <f t="shared" si="6"/>
        <v>0</v>
      </c>
    </row>
    <row r="47" ht="13.8" spans="1:9">
      <c r="A47" s="18" t="s">
        <v>64</v>
      </c>
      <c r="B47" s="19"/>
      <c r="C47" s="19"/>
      <c r="D47" s="20">
        <f t="shared" si="5"/>
        <v>0</v>
      </c>
      <c r="E47" s="21"/>
      <c r="F47" s="18" t="s">
        <v>65</v>
      </c>
      <c r="G47" s="19"/>
      <c r="H47" s="19"/>
      <c r="I47" s="20">
        <f t="shared" si="6"/>
        <v>0</v>
      </c>
    </row>
    <row r="48" ht="13.8" spans="1:9">
      <c r="A48" s="18" t="s">
        <v>66</v>
      </c>
      <c r="B48" s="19"/>
      <c r="C48" s="19"/>
      <c r="D48" s="20">
        <f t="shared" si="5"/>
        <v>0</v>
      </c>
      <c r="E48" s="21"/>
      <c r="F48" s="18" t="s">
        <v>67</v>
      </c>
      <c r="G48" s="19"/>
      <c r="H48" s="19"/>
      <c r="I48" s="20">
        <f t="shared" si="6"/>
        <v>0</v>
      </c>
    </row>
    <row r="49" ht="13.8" spans="1:9">
      <c r="A49" s="18" t="s">
        <v>68</v>
      </c>
      <c r="B49" s="19"/>
      <c r="C49" s="19"/>
      <c r="D49" s="20">
        <f t="shared" si="5"/>
        <v>0</v>
      </c>
      <c r="E49" s="21"/>
      <c r="F49" s="18" t="s">
        <v>69</v>
      </c>
      <c r="G49" s="19"/>
      <c r="H49" s="19"/>
      <c r="I49" s="20">
        <f t="shared" si="6"/>
        <v>0</v>
      </c>
    </row>
    <row r="50" ht="13.8" spans="1:9">
      <c r="A50" s="18" t="s">
        <v>70</v>
      </c>
      <c r="B50" s="19"/>
      <c r="C50" s="19"/>
      <c r="D50" s="20">
        <f t="shared" si="5"/>
        <v>0</v>
      </c>
      <c r="E50" s="21"/>
      <c r="F50" s="18" t="s">
        <v>71</v>
      </c>
      <c r="G50" s="19"/>
      <c r="H50" s="19"/>
      <c r="I50" s="20">
        <f t="shared" si="6"/>
        <v>0</v>
      </c>
    </row>
    <row r="51" ht="13.8" spans="1:9">
      <c r="A51" s="18" t="s">
        <v>72</v>
      </c>
      <c r="B51" s="19"/>
      <c r="C51" s="19"/>
      <c r="D51" s="20">
        <f t="shared" si="5"/>
        <v>0</v>
      </c>
      <c r="E51" s="21"/>
      <c r="F51" s="18" t="s">
        <v>73</v>
      </c>
      <c r="G51" s="19"/>
      <c r="H51" s="19"/>
      <c r="I51" s="20">
        <f t="shared" si="6"/>
        <v>0</v>
      </c>
    </row>
    <row r="52" ht="13.8" spans="1:9">
      <c r="A52" s="18" t="s">
        <v>16</v>
      </c>
      <c r="B52" s="31"/>
      <c r="C52" s="31"/>
      <c r="D52" s="20">
        <f t="shared" si="5"/>
        <v>0</v>
      </c>
      <c r="E52" s="21"/>
      <c r="F52" s="18" t="s">
        <v>74</v>
      </c>
      <c r="G52" s="19"/>
      <c r="H52" s="19"/>
      <c r="I52" s="20">
        <f t="shared" si="6"/>
        <v>0</v>
      </c>
    </row>
    <row r="53" ht="13.8" spans="1:9">
      <c r="A53" s="28" t="str">
        <f>"Total "&amp;Table21[[#Headers],[CHILDREN]]</f>
        <v>Total CHILDREN</v>
      </c>
      <c r="B53" s="29">
        <f>SUBTOTAL(109,Table21[Budget])</f>
        <v>0</v>
      </c>
      <c r="C53" s="29">
        <f>SUBTOTAL(109,Table21[Actual])</f>
        <v>0</v>
      </c>
      <c r="D53" s="30">
        <f>SUBTOTAL(109,Table21[Difference])</f>
        <v>0</v>
      </c>
      <c r="E53" s="21"/>
      <c r="F53" s="18" t="s">
        <v>75</v>
      </c>
      <c r="G53" s="19"/>
      <c r="H53" s="19"/>
      <c r="I53" s="20">
        <f t="shared" si="6"/>
        <v>0</v>
      </c>
    </row>
    <row r="54" ht="13.8" spans="1:9">
      <c r="A54" s="21"/>
      <c r="B54" s="32"/>
      <c r="C54" s="32"/>
      <c r="D54" s="32"/>
      <c r="E54" s="21"/>
      <c r="F54" s="18" t="s">
        <v>76</v>
      </c>
      <c r="G54" s="19"/>
      <c r="H54" s="19"/>
      <c r="I54" s="20">
        <f t="shared" si="6"/>
        <v>0</v>
      </c>
    </row>
    <row r="55" ht="13.8" spans="1:9">
      <c r="A55" s="12" t="s">
        <v>77</v>
      </c>
      <c r="B55" s="13" t="s">
        <v>2</v>
      </c>
      <c r="C55" s="14" t="s">
        <v>3</v>
      </c>
      <c r="D55" s="14" t="s">
        <v>4</v>
      </c>
      <c r="E55" s="21"/>
      <c r="F55" s="18" t="s">
        <v>78</v>
      </c>
      <c r="G55" s="19"/>
      <c r="H55" s="19"/>
      <c r="I55" s="20">
        <f t="shared" si="6"/>
        <v>0</v>
      </c>
    </row>
    <row r="56" ht="13.8" spans="1:9">
      <c r="A56" s="18" t="s">
        <v>79</v>
      </c>
      <c r="B56" s="19"/>
      <c r="C56" s="19"/>
      <c r="D56" s="20">
        <f t="shared" ref="D56:D61" si="7">B56-C56</f>
        <v>0</v>
      </c>
      <c r="E56" s="21"/>
      <c r="F56" s="18" t="s">
        <v>80</v>
      </c>
      <c r="G56" s="19"/>
      <c r="H56" s="19"/>
      <c r="I56" s="20">
        <f t="shared" si="6"/>
        <v>0</v>
      </c>
    </row>
    <row r="57" ht="13.8" spans="1:9">
      <c r="A57" s="18" t="s">
        <v>81</v>
      </c>
      <c r="B57" s="19"/>
      <c r="C57" s="19"/>
      <c r="D57" s="20">
        <f t="shared" si="7"/>
        <v>0</v>
      </c>
      <c r="E57" s="21"/>
      <c r="F57" s="18" t="s">
        <v>16</v>
      </c>
      <c r="G57" s="31"/>
      <c r="H57" s="31"/>
      <c r="I57" s="20">
        <f t="shared" si="6"/>
        <v>0</v>
      </c>
    </row>
    <row r="58" ht="13.8" spans="1:9">
      <c r="A58" s="18" t="s">
        <v>82</v>
      </c>
      <c r="B58" s="19"/>
      <c r="C58" s="19"/>
      <c r="D58" s="20">
        <f t="shared" si="7"/>
        <v>0</v>
      </c>
      <c r="E58" s="21"/>
      <c r="F58" s="28" t="str">
        <f>"Total "&amp;Table10[[#Headers],[ENTERTAINMENT]]</f>
        <v>Total ENTERTAINMENT</v>
      </c>
      <c r="G58" s="29">
        <f>SUBTOTAL(109,Table10[Budget])</f>
        <v>0</v>
      </c>
      <c r="H58" s="29">
        <f>SUBTOTAL(109,Table10[Actual])</f>
        <v>0</v>
      </c>
      <c r="I58" s="30">
        <f>SUBTOTAL(109,Table10[Difference])</f>
        <v>0</v>
      </c>
    </row>
    <row r="59" ht="13.8" spans="1:9">
      <c r="A59" s="18" t="s">
        <v>83</v>
      </c>
      <c r="B59" s="19"/>
      <c r="C59" s="19"/>
      <c r="D59" s="20">
        <f t="shared" si="7"/>
        <v>0</v>
      </c>
      <c r="E59" s="21"/>
      <c r="F59" s="33" t="s">
        <v>84</v>
      </c>
      <c r="G59" s="32"/>
      <c r="H59" s="32"/>
      <c r="I59" s="32"/>
    </row>
    <row r="60" ht="13.8" spans="1:9">
      <c r="A60" s="18" t="s">
        <v>85</v>
      </c>
      <c r="B60" s="19"/>
      <c r="C60" s="19"/>
      <c r="D60" s="20">
        <f t="shared" si="7"/>
        <v>0</v>
      </c>
      <c r="E60" s="21"/>
      <c r="F60" s="12" t="s">
        <v>86</v>
      </c>
      <c r="G60" s="13" t="s">
        <v>2</v>
      </c>
      <c r="H60" s="14" t="s">
        <v>3</v>
      </c>
      <c r="I60" s="14" t="s">
        <v>4</v>
      </c>
    </row>
    <row r="61" ht="13.8" spans="1:9">
      <c r="A61" s="18" t="s">
        <v>16</v>
      </c>
      <c r="B61" s="31"/>
      <c r="C61" s="31"/>
      <c r="D61" s="20">
        <f t="shared" si="7"/>
        <v>0</v>
      </c>
      <c r="E61" s="21"/>
      <c r="F61" s="18" t="s">
        <v>87</v>
      </c>
      <c r="G61" s="19"/>
      <c r="H61" s="19"/>
      <c r="I61" s="20">
        <f>G61-H61</f>
        <v>0</v>
      </c>
    </row>
    <row r="62" ht="13.8" spans="1:9">
      <c r="A62" s="28" t="str">
        <f>"Total "&amp;Table19[[#Headers],[TRANSPORTATION]]</f>
        <v>Total TRANSPORTATION</v>
      </c>
      <c r="B62" s="29">
        <f>SUBTOTAL(109,Table19[Budget])</f>
        <v>0</v>
      </c>
      <c r="C62" s="29">
        <f>SUBTOTAL(109,Table19[Actual])</f>
        <v>0</v>
      </c>
      <c r="D62" s="30">
        <f>SUBTOTAL(109,Table19[Difference])</f>
        <v>0</v>
      </c>
      <c r="E62" s="21"/>
      <c r="F62" s="18" t="s">
        <v>61</v>
      </c>
      <c r="G62" s="19"/>
      <c r="H62" s="19"/>
      <c r="I62" s="20">
        <f>G62-H62</f>
        <v>0</v>
      </c>
    </row>
    <row r="63" ht="13.8" spans="1:9">
      <c r="A63" s="21"/>
      <c r="B63" s="32"/>
      <c r="C63" s="32"/>
      <c r="D63" s="32"/>
      <c r="E63" s="21"/>
      <c r="F63" s="18" t="s">
        <v>88</v>
      </c>
      <c r="G63" s="19"/>
      <c r="H63" s="19"/>
      <c r="I63" s="20">
        <f>G63-H63</f>
        <v>0</v>
      </c>
    </row>
    <row r="64" ht="13.8" spans="1:9">
      <c r="A64" s="12" t="s">
        <v>89</v>
      </c>
      <c r="B64" s="13" t="s">
        <v>2</v>
      </c>
      <c r="C64" s="14" t="s">
        <v>3</v>
      </c>
      <c r="D64" s="14" t="s">
        <v>4</v>
      </c>
      <c r="E64" s="21"/>
      <c r="F64" s="18" t="s">
        <v>16</v>
      </c>
      <c r="G64" s="31"/>
      <c r="H64" s="31"/>
      <c r="I64" s="20">
        <f>G64-H64</f>
        <v>0</v>
      </c>
    </row>
    <row r="65" ht="13.8" spans="1:9">
      <c r="A65" s="18" t="s">
        <v>90</v>
      </c>
      <c r="B65" s="19"/>
      <c r="C65" s="19"/>
      <c r="D65" s="20">
        <f t="shared" ref="D65:D69" si="8">B65-C65</f>
        <v>0</v>
      </c>
      <c r="E65" s="21"/>
      <c r="F65" s="28" t="str">
        <f>"Total "&amp;Table11[[#Headers],[PETS]]</f>
        <v>Total PETS</v>
      </c>
      <c r="G65" s="29">
        <f>SUBTOTAL(109,Table11[Budget])</f>
        <v>0</v>
      </c>
      <c r="H65" s="29">
        <f>SUBTOTAL(109,Table11[Actual])</f>
        <v>0</v>
      </c>
      <c r="I65" s="30">
        <f>SUBTOTAL(109,Table11[Difference])</f>
        <v>0</v>
      </c>
    </row>
    <row r="66" ht="13.8" spans="1:9">
      <c r="A66" s="18" t="s">
        <v>91</v>
      </c>
      <c r="B66" s="19"/>
      <c r="C66" s="19"/>
      <c r="D66" s="20">
        <f t="shared" si="8"/>
        <v>0</v>
      </c>
      <c r="E66" s="21"/>
      <c r="F66" s="21"/>
      <c r="G66" s="32"/>
      <c r="H66" s="32"/>
      <c r="I66" s="32"/>
    </row>
    <row r="67" ht="13.8" spans="1:9">
      <c r="A67" s="18" t="s">
        <v>92</v>
      </c>
      <c r="B67" s="19"/>
      <c r="C67" s="19"/>
      <c r="D67" s="20">
        <f t="shared" si="8"/>
        <v>0</v>
      </c>
      <c r="E67" s="21"/>
      <c r="F67" s="12" t="s">
        <v>93</v>
      </c>
      <c r="G67" s="13" t="s">
        <v>2</v>
      </c>
      <c r="H67" s="14" t="s">
        <v>3</v>
      </c>
      <c r="I67" s="14" t="s">
        <v>4</v>
      </c>
    </row>
    <row r="68" ht="13.8" spans="1:9">
      <c r="A68" s="18" t="s">
        <v>94</v>
      </c>
      <c r="B68" s="19"/>
      <c r="C68" s="19"/>
      <c r="D68" s="20">
        <f t="shared" si="8"/>
        <v>0</v>
      </c>
      <c r="E68" s="21"/>
      <c r="F68" s="18" t="s">
        <v>95</v>
      </c>
      <c r="G68" s="19"/>
      <c r="H68" s="19"/>
      <c r="I68" s="20">
        <f t="shared" ref="I68:I72" si="9">G68-H68</f>
        <v>0</v>
      </c>
    </row>
    <row r="69" ht="13.8" spans="1:9">
      <c r="A69" s="18" t="s">
        <v>16</v>
      </c>
      <c r="B69" s="31"/>
      <c r="C69" s="31"/>
      <c r="D69" s="20">
        <f t="shared" si="8"/>
        <v>0</v>
      </c>
      <c r="E69" s="21"/>
      <c r="F69" s="18" t="s">
        <v>96</v>
      </c>
      <c r="G69" s="19"/>
      <c r="H69" s="19"/>
      <c r="I69" s="20">
        <f t="shared" si="9"/>
        <v>0</v>
      </c>
    </row>
    <row r="70" ht="13.8" spans="1:9">
      <c r="A70" s="28" t="str">
        <f>"Total "&amp;Table15[[#Headers],[HEALTH]]</f>
        <v>Total HEALTH</v>
      </c>
      <c r="B70" s="29">
        <f>SUBTOTAL(109,Table15[Budget])</f>
        <v>0</v>
      </c>
      <c r="C70" s="29">
        <f>SUBTOTAL(109,Table15[Actual])</f>
        <v>0</v>
      </c>
      <c r="D70" s="30">
        <f>SUBTOTAL(109,Table15[Difference])</f>
        <v>0</v>
      </c>
      <c r="E70" s="21"/>
      <c r="F70" s="18" t="s">
        <v>97</v>
      </c>
      <c r="G70" s="19"/>
      <c r="H70" s="19"/>
      <c r="I70" s="20">
        <f t="shared" si="9"/>
        <v>0</v>
      </c>
    </row>
    <row r="71" ht="13.8" spans="1:9">
      <c r="A71" s="33" t="s">
        <v>5</v>
      </c>
      <c r="B71" s="32"/>
      <c r="C71" s="32"/>
      <c r="D71" s="32"/>
      <c r="E71" s="21"/>
      <c r="F71" s="18" t="s">
        <v>98</v>
      </c>
      <c r="G71" s="19"/>
      <c r="H71" s="19"/>
      <c r="I71" s="20">
        <f t="shared" si="9"/>
        <v>0</v>
      </c>
    </row>
    <row r="72" ht="13.8" spans="1:9">
      <c r="A72" s="12" t="s">
        <v>99</v>
      </c>
      <c r="B72" s="13" t="s">
        <v>2</v>
      </c>
      <c r="C72" s="14" t="s">
        <v>3</v>
      </c>
      <c r="D72" s="14" t="s">
        <v>4</v>
      </c>
      <c r="E72" s="21"/>
      <c r="F72" s="18" t="s">
        <v>16</v>
      </c>
      <c r="G72" s="31"/>
      <c r="H72" s="31"/>
      <c r="I72" s="20">
        <f t="shared" si="9"/>
        <v>0</v>
      </c>
    </row>
    <row r="73" ht="13.8" spans="1:9">
      <c r="A73" s="18" t="s">
        <v>100</v>
      </c>
      <c r="B73" s="19"/>
      <c r="C73" s="19"/>
      <c r="D73" s="20">
        <f t="shared" ref="D73:D77" si="10">B73-C73</f>
        <v>0</v>
      </c>
      <c r="E73" s="21"/>
      <c r="F73" s="28" t="str">
        <f>"Total "&amp;Table12[[#Headers],[SUBSCRIPTIONS]]</f>
        <v>Total SUBSCRIPTIONS</v>
      </c>
      <c r="G73" s="29">
        <f>SUBTOTAL(109,Table12[Budget])</f>
        <v>0</v>
      </c>
      <c r="H73" s="29">
        <f>SUBTOTAL(109,Table12[Actual])</f>
        <v>0</v>
      </c>
      <c r="I73" s="30">
        <f>SUBTOTAL(109,Table12[Difference])</f>
        <v>0</v>
      </c>
    </row>
    <row r="74" ht="13.8" spans="1:9">
      <c r="A74" s="18" t="s">
        <v>101</v>
      </c>
      <c r="B74" s="19"/>
      <c r="C74" s="19"/>
      <c r="D74" s="20">
        <f t="shared" si="10"/>
        <v>0</v>
      </c>
      <c r="E74" s="34"/>
      <c r="F74" s="21"/>
      <c r="G74" s="32"/>
      <c r="H74" s="32"/>
      <c r="I74" s="32"/>
    </row>
    <row r="75" ht="13.8" spans="1:9">
      <c r="A75" s="18" t="s">
        <v>102</v>
      </c>
      <c r="B75" s="19"/>
      <c r="C75" s="19"/>
      <c r="D75" s="20">
        <f t="shared" si="10"/>
        <v>0</v>
      </c>
      <c r="E75" s="35"/>
      <c r="F75" s="12" t="s">
        <v>103</v>
      </c>
      <c r="G75" s="13" t="s">
        <v>2</v>
      </c>
      <c r="H75" s="14" t="s">
        <v>3</v>
      </c>
      <c r="I75" s="14" t="s">
        <v>4</v>
      </c>
    </row>
    <row r="76" ht="13.8" spans="1:9">
      <c r="A76" s="18" t="s">
        <v>104</v>
      </c>
      <c r="B76" s="19"/>
      <c r="C76" s="19"/>
      <c r="D76" s="20">
        <f t="shared" si="10"/>
        <v>0</v>
      </c>
      <c r="E76" s="35"/>
      <c r="F76" s="18" t="s">
        <v>105</v>
      </c>
      <c r="G76" s="19"/>
      <c r="H76" s="19"/>
      <c r="I76" s="20">
        <f t="shared" ref="I76:I81" si="11">G76-H76</f>
        <v>0</v>
      </c>
    </row>
    <row r="77" ht="13.8" spans="1:9">
      <c r="A77" s="18" t="s">
        <v>16</v>
      </c>
      <c r="B77" s="31"/>
      <c r="C77" s="31"/>
      <c r="D77" s="20">
        <f t="shared" si="10"/>
        <v>0</v>
      </c>
      <c r="E77" s="35"/>
      <c r="F77" s="18" t="s">
        <v>106</v>
      </c>
      <c r="G77" s="19"/>
      <c r="H77" s="19"/>
      <c r="I77" s="20">
        <f t="shared" si="11"/>
        <v>0</v>
      </c>
    </row>
    <row r="78" ht="13.8" spans="1:9">
      <c r="A78" s="28" t="str">
        <f>"Total "&amp;Table16[[#Headers],[INSURANCE]]</f>
        <v>Total INSURANCE</v>
      </c>
      <c r="B78" s="29">
        <f>SUBTOTAL(109,Table16[Budget])</f>
        <v>0</v>
      </c>
      <c r="C78" s="29">
        <f>SUBTOTAL(109,Table16[Actual])</f>
        <v>0</v>
      </c>
      <c r="D78" s="30">
        <f>SUBTOTAL(109,Table16[Difference])</f>
        <v>0</v>
      </c>
      <c r="E78" s="35"/>
      <c r="F78" s="18" t="s">
        <v>87</v>
      </c>
      <c r="G78" s="19"/>
      <c r="H78" s="19"/>
      <c r="I78" s="20">
        <f t="shared" si="11"/>
        <v>0</v>
      </c>
    </row>
    <row r="79" ht="13.8" spans="1:9">
      <c r="A79" s="21"/>
      <c r="B79" s="32"/>
      <c r="C79" s="32"/>
      <c r="D79" s="32"/>
      <c r="E79" s="21"/>
      <c r="F79" s="18" t="s">
        <v>107</v>
      </c>
      <c r="G79" s="19"/>
      <c r="H79" s="19"/>
      <c r="I79" s="20">
        <f t="shared" si="11"/>
        <v>0</v>
      </c>
    </row>
    <row r="80" ht="13.8" spans="1:9">
      <c r="A80" s="12" t="s">
        <v>108</v>
      </c>
      <c r="B80" s="13" t="s">
        <v>2</v>
      </c>
      <c r="C80" s="14" t="s">
        <v>3</v>
      </c>
      <c r="D80" s="14" t="s">
        <v>4</v>
      </c>
      <c r="E80" s="34"/>
      <c r="F80" s="18" t="s">
        <v>109</v>
      </c>
      <c r="G80" s="19"/>
      <c r="H80" s="19"/>
      <c r="I80" s="20">
        <f t="shared" si="11"/>
        <v>0</v>
      </c>
    </row>
    <row r="81" ht="13.8" spans="1:9">
      <c r="A81" s="18" t="s">
        <v>110</v>
      </c>
      <c r="B81" s="19"/>
      <c r="C81" s="19"/>
      <c r="D81" s="20">
        <f>B81-C81</f>
        <v>0</v>
      </c>
      <c r="E81" s="35"/>
      <c r="F81" s="18" t="s">
        <v>16</v>
      </c>
      <c r="G81" s="31"/>
      <c r="H81" s="31"/>
      <c r="I81" s="20">
        <f t="shared" si="11"/>
        <v>0</v>
      </c>
    </row>
    <row r="82" ht="13.8" spans="1:9">
      <c r="A82" s="18" t="s">
        <v>111</v>
      </c>
      <c r="B82" s="19"/>
      <c r="C82" s="19"/>
      <c r="D82" s="20">
        <f>B82-C82</f>
        <v>0</v>
      </c>
      <c r="E82" s="35"/>
      <c r="F82" s="28" t="str">
        <f>"Total "&amp;Table13[[#Headers],[VACATION]]</f>
        <v>Total VACATION</v>
      </c>
      <c r="G82" s="29">
        <f>SUBTOTAL(109,Table13[Budget])</f>
        <v>0</v>
      </c>
      <c r="H82" s="29">
        <f>SUBTOTAL(109,Table13[Actual])</f>
        <v>0</v>
      </c>
      <c r="I82" s="30">
        <f>SUBTOTAL(109,Table13[Difference])</f>
        <v>0</v>
      </c>
    </row>
    <row r="83" ht="13.8" spans="1:9">
      <c r="A83" s="18" t="s">
        <v>16</v>
      </c>
      <c r="B83" s="31"/>
      <c r="C83" s="31"/>
      <c r="D83" s="20">
        <f>B83-C83</f>
        <v>0</v>
      </c>
      <c r="E83" s="35"/>
      <c r="F83" s="21"/>
      <c r="G83" s="32"/>
      <c r="H83" s="32"/>
      <c r="I83" s="32"/>
    </row>
    <row r="84" ht="13.8" spans="1:9">
      <c r="A84" s="28" t="str">
        <f>"Total "&amp;Table17[[#Headers],[EDUCATION]]</f>
        <v>Total EDUCATION</v>
      </c>
      <c r="B84" s="29">
        <f>SUBTOTAL(109,Table17[Budget])</f>
        <v>0</v>
      </c>
      <c r="C84" s="29">
        <f>SUBTOTAL(109,Table17[Actual])</f>
        <v>0</v>
      </c>
      <c r="D84" s="30">
        <f>SUBTOTAL(109,Table17[Difference])</f>
        <v>0</v>
      </c>
      <c r="E84" s="33" t="s">
        <v>5</v>
      </c>
      <c r="F84" s="12" t="s">
        <v>112</v>
      </c>
      <c r="G84" s="13" t="s">
        <v>2</v>
      </c>
      <c r="H84" s="14" t="s">
        <v>3</v>
      </c>
      <c r="I84" s="14" t="s">
        <v>4</v>
      </c>
    </row>
    <row r="85" ht="13.8" spans="1:9">
      <c r="A85" s="21"/>
      <c r="B85" s="32"/>
      <c r="C85" s="32"/>
      <c r="D85" s="32"/>
      <c r="E85" s="35"/>
      <c r="F85" s="18" t="s">
        <v>113</v>
      </c>
      <c r="G85" s="19"/>
      <c r="H85" s="19"/>
      <c r="I85" s="20">
        <f t="shared" ref="I85:I90" si="12">G85-H85</f>
        <v>0</v>
      </c>
    </row>
    <row r="86" ht="13.8" spans="1:9">
      <c r="A86" s="12" t="s">
        <v>114</v>
      </c>
      <c r="B86" s="13" t="s">
        <v>2</v>
      </c>
      <c r="C86" s="14" t="s">
        <v>3</v>
      </c>
      <c r="D86" s="14" t="s">
        <v>4</v>
      </c>
      <c r="E86" s="35"/>
      <c r="F86" s="18" t="s">
        <v>115</v>
      </c>
      <c r="G86" s="19"/>
      <c r="H86" s="19"/>
      <c r="I86" s="20">
        <f t="shared" si="12"/>
        <v>0</v>
      </c>
    </row>
    <row r="87" ht="13.8" spans="1:9">
      <c r="A87" s="18" t="s">
        <v>116</v>
      </c>
      <c r="B87" s="19"/>
      <c r="C87" s="19"/>
      <c r="D87" s="20">
        <f>B87-C87</f>
        <v>0</v>
      </c>
      <c r="E87" s="35"/>
      <c r="F87" s="18" t="s">
        <v>16</v>
      </c>
      <c r="G87" s="19"/>
      <c r="H87" s="19"/>
      <c r="I87" s="20">
        <f t="shared" si="12"/>
        <v>0</v>
      </c>
    </row>
    <row r="88" ht="13.8" spans="1:9">
      <c r="A88" s="18" t="s">
        <v>117</v>
      </c>
      <c r="B88" s="19"/>
      <c r="C88" s="19"/>
      <c r="D88" s="20">
        <f>B88-C88</f>
        <v>0</v>
      </c>
      <c r="E88" s="35"/>
      <c r="F88" s="18" t="s">
        <v>16</v>
      </c>
      <c r="G88" s="19"/>
      <c r="H88" s="19"/>
      <c r="I88" s="20">
        <f t="shared" si="12"/>
        <v>0</v>
      </c>
    </row>
    <row r="89" ht="13.8" spans="1:9">
      <c r="A89" s="18" t="s">
        <v>118</v>
      </c>
      <c r="B89" s="19"/>
      <c r="C89" s="19"/>
      <c r="D89" s="20">
        <f>B89-C89</f>
        <v>0</v>
      </c>
      <c r="E89" s="35"/>
      <c r="F89" s="18" t="s">
        <v>16</v>
      </c>
      <c r="G89" s="19"/>
      <c r="H89" s="19"/>
      <c r="I89" s="20">
        <f t="shared" si="12"/>
        <v>0</v>
      </c>
    </row>
    <row r="90" ht="13.8" spans="1:9">
      <c r="A90" s="18" t="s">
        <v>16</v>
      </c>
      <c r="B90" s="31"/>
      <c r="C90" s="31"/>
      <c r="D90" s="20">
        <f>B90-C90</f>
        <v>0</v>
      </c>
      <c r="E90" s="21"/>
      <c r="F90" s="18" t="s">
        <v>16</v>
      </c>
      <c r="G90" s="31"/>
      <c r="H90" s="31"/>
      <c r="I90" s="20">
        <f t="shared" si="12"/>
        <v>0</v>
      </c>
    </row>
    <row r="91" ht="13.8" spans="1:9">
      <c r="A91" s="28" t="str">
        <f>"Total "&amp;Table18[[#Headers],[CHARITY/GIFTS]]</f>
        <v>Total CHARITY/GIFTS</v>
      </c>
      <c r="B91" s="29">
        <f>SUBTOTAL(109,Table18[Budget])</f>
        <v>0</v>
      </c>
      <c r="C91" s="29">
        <f>SUBTOTAL(109,Table18[Actual])</f>
        <v>0</v>
      </c>
      <c r="D91" s="30">
        <f>SUBTOTAL(109,Table18[Difference])</f>
        <v>0</v>
      </c>
      <c r="E91" s="34"/>
      <c r="F91" s="28" t="str">
        <f>"Total "&amp;Table14[[#Headers],[MISCELLANEOUS]]</f>
        <v>Total MISCELLANEOUS</v>
      </c>
      <c r="G91" s="29">
        <f>SUBTOTAL(109,Table14[Budget])</f>
        <v>0</v>
      </c>
      <c r="H91" s="29">
        <f>SUBTOTAL(109,Table14[Actual])</f>
        <v>0</v>
      </c>
      <c r="I91" s="30">
        <f>SUBTOTAL(109,Table14[Difference])</f>
        <v>0</v>
      </c>
    </row>
    <row r="92" ht="13.8" spans="1:9">
      <c r="A92" s="36"/>
      <c r="B92" s="36"/>
      <c r="C92" s="36"/>
      <c r="D92" s="36"/>
      <c r="E92" s="37"/>
      <c r="F92" s="37"/>
      <c r="G92" s="36"/>
      <c r="H92" s="36"/>
      <c r="I92" s="36"/>
    </row>
    <row r="93" ht="13.8" spans="1:9">
      <c r="A93" s="36"/>
      <c r="B93" s="36"/>
      <c r="C93" s="36"/>
      <c r="D93" s="36"/>
      <c r="E93" s="37"/>
      <c r="F93" s="37"/>
      <c r="G93" s="36"/>
      <c r="H93" s="36"/>
      <c r="I93" s="36"/>
    </row>
    <row r="94" ht="13.8" spans="1:9">
      <c r="A94" s="36"/>
      <c r="B94" s="36"/>
      <c r="C94" s="36"/>
      <c r="D94" s="36"/>
      <c r="E94" s="37"/>
      <c r="F94" s="37"/>
      <c r="G94" s="36"/>
      <c r="H94" s="36"/>
      <c r="I94" s="36"/>
    </row>
    <row r="95" ht="13.8" spans="1:9">
      <c r="A95" s="36"/>
      <c r="B95" s="36"/>
      <c r="C95" s="36"/>
      <c r="D95" s="36"/>
      <c r="E95" s="37"/>
      <c r="F95" s="37"/>
      <c r="G95" s="36"/>
      <c r="H95" s="36"/>
      <c r="I95" s="36"/>
    </row>
    <row r="96" ht="13.8" spans="1:9">
      <c r="A96" s="36"/>
      <c r="B96" s="36"/>
      <c r="C96" s="36"/>
      <c r="D96" s="36"/>
      <c r="E96" s="37"/>
      <c r="F96" s="37"/>
      <c r="G96" s="36"/>
      <c r="H96" s="36"/>
      <c r="I96" s="36"/>
    </row>
    <row r="97" ht="13.8" spans="1:9">
      <c r="A97" s="36"/>
      <c r="B97" s="36"/>
      <c r="C97" s="36"/>
      <c r="D97" s="36"/>
      <c r="E97" s="37"/>
      <c r="F97" s="37"/>
      <c r="G97" s="36"/>
      <c r="H97" s="36"/>
      <c r="I97" s="36"/>
    </row>
    <row r="98" ht="13.8" spans="1:9">
      <c r="A98" s="36"/>
      <c r="B98" s="36"/>
      <c r="C98" s="36"/>
      <c r="D98" s="36"/>
      <c r="E98" s="37"/>
      <c r="F98" s="36"/>
      <c r="G98" s="36"/>
      <c r="H98" s="36"/>
      <c r="I98" s="36"/>
    </row>
    <row r="99" ht="13.8" spans="1:9">
      <c r="A99" s="36"/>
      <c r="B99" s="36"/>
      <c r="C99" s="36"/>
      <c r="D99" s="36"/>
      <c r="E99" s="37"/>
      <c r="F99" s="36"/>
      <c r="G99" s="36"/>
      <c r="H99" s="36"/>
      <c r="I99" s="36"/>
    </row>
    <row r="100" ht="13.8" spans="1:9">
      <c r="A100" s="36"/>
      <c r="B100" s="36"/>
      <c r="C100" s="36"/>
      <c r="D100" s="36"/>
      <c r="E100" s="37"/>
      <c r="F100" s="37"/>
      <c r="G100" s="36"/>
      <c r="H100" s="36"/>
      <c r="I100" s="36"/>
    </row>
    <row r="101" ht="13.8" spans="1:9">
      <c r="A101" s="36"/>
      <c r="B101" s="36"/>
      <c r="C101" s="36"/>
      <c r="D101" s="36"/>
      <c r="E101" s="37"/>
      <c r="F101" s="37"/>
      <c r="G101" s="36"/>
      <c r="H101" s="36"/>
      <c r="I101" s="36"/>
    </row>
    <row r="102" ht="13.8" spans="1:9">
      <c r="A102" s="36"/>
      <c r="B102" s="36"/>
      <c r="C102" s="36"/>
      <c r="D102" s="36"/>
      <c r="E102" s="36"/>
      <c r="F102" s="37"/>
      <c r="G102" s="36"/>
      <c r="H102" s="36"/>
      <c r="I102" s="36"/>
    </row>
    <row r="103" ht="13.8" spans="1:9">
      <c r="A103" s="36"/>
      <c r="B103" s="36"/>
      <c r="C103" s="36"/>
      <c r="D103" s="36"/>
      <c r="E103" s="36"/>
      <c r="F103" s="37"/>
      <c r="G103" s="36"/>
      <c r="H103" s="36"/>
      <c r="I103" s="36"/>
    </row>
    <row r="104" ht="13.8" spans="1:9">
      <c r="A104" s="36"/>
      <c r="B104" s="36"/>
      <c r="C104" s="36"/>
      <c r="D104" s="36"/>
      <c r="E104" s="36"/>
      <c r="F104" s="37"/>
      <c r="G104" s="36"/>
      <c r="H104" s="36"/>
      <c r="I104" s="36"/>
    </row>
    <row r="105" ht="13.8" spans="1:9">
      <c r="A105" s="36"/>
      <c r="B105" s="36"/>
      <c r="C105" s="36"/>
      <c r="D105" s="36"/>
      <c r="E105" s="36"/>
      <c r="F105" s="37"/>
      <c r="G105" s="36"/>
      <c r="H105" s="36"/>
      <c r="I105" s="36"/>
    </row>
    <row r="106" ht="13.8" spans="1:9">
      <c r="A106" s="36"/>
      <c r="B106" s="36"/>
      <c r="C106" s="36"/>
      <c r="D106" s="36"/>
      <c r="E106" s="36"/>
      <c r="F106" s="37"/>
      <c r="G106" s="36"/>
      <c r="H106" s="36"/>
      <c r="I106" s="36"/>
    </row>
    <row r="107" spans="6:6">
      <c r="F107" s="38"/>
    </row>
    <row r="108" spans="6:6">
      <c r="F108" s="38"/>
    </row>
    <row r="109" spans="6:6">
      <c r="F109" s="38"/>
    </row>
    <row r="141" spans="5:5">
      <c r="E141" s="39"/>
    </row>
    <row r="142" spans="5:5">
      <c r="E142" s="38"/>
    </row>
    <row r="143" spans="5:5">
      <c r="E143" s="38"/>
    </row>
    <row r="144" spans="5:5">
      <c r="E144" s="38"/>
    </row>
    <row r="145" spans="5:5">
      <c r="E145" s="38"/>
    </row>
    <row r="146" spans="5:5">
      <c r="E146" s="38"/>
    </row>
    <row r="147" spans="5:5">
      <c r="E147" s="38"/>
    </row>
    <row r="148" spans="5:5">
      <c r="E148" s="38"/>
    </row>
    <row r="150" spans="5:6">
      <c r="E150" s="39"/>
      <c r="F150" s="38"/>
    </row>
    <row r="151" spans="5:6">
      <c r="E151" s="38"/>
      <c r="F151" s="38"/>
    </row>
    <row r="152" spans="5:6">
      <c r="E152" s="38"/>
      <c r="F152" s="38"/>
    </row>
    <row r="153" spans="5:6">
      <c r="E153" s="38"/>
      <c r="F153" s="38"/>
    </row>
    <row r="154" spans="5:6">
      <c r="E154" s="38"/>
      <c r="F154" s="38"/>
    </row>
    <row r="155" spans="5:6">
      <c r="E155" s="38"/>
      <c r="F155" s="38"/>
    </row>
    <row r="156" spans="5:6">
      <c r="E156" s="38"/>
      <c r="F156" s="38"/>
    </row>
    <row r="157" spans="5:5">
      <c r="E157" s="38"/>
    </row>
    <row r="159" spans="6:6">
      <c r="F159" s="38"/>
    </row>
    <row r="160" spans="6:6">
      <c r="F160" s="38"/>
    </row>
    <row r="161" spans="6:6">
      <c r="F161" s="38"/>
    </row>
    <row r="162" spans="6:6">
      <c r="F162" s="38"/>
    </row>
    <row r="163" spans="6:6">
      <c r="F163" s="38"/>
    </row>
    <row r="164" spans="6:6">
      <c r="F164" s="38"/>
    </row>
    <row r="165" spans="6:6">
      <c r="F165" s="38"/>
    </row>
  </sheetData>
  <mergeCells count="1">
    <mergeCell ref="H2:I2"/>
  </mergeCells>
  <conditionalFormatting sqref="I68:I72">
    <cfRule type="cellIs" dxfId="68" priority="1" stopIfTrue="1" operator="lessThan">
      <formula>0</formula>
    </cfRule>
  </conditionalFormatting>
  <conditionalFormatting sqref="D32:D41 D45:D52 D56:D61 D65:D69 D73:D77 D81:D83 D87:D90 D16:D28 I16:I21 I25:I34 I38:I41 I45:I57 I61:I64 I76:I81 I85:I90 D5:D13">
    <cfRule type="cellIs" dxfId="68" priority="2" stopIfTrue="1" operator="lessThan">
      <formula>0</formula>
    </cfRule>
  </conditionalFormatting>
  <pageMargins left="0.5" right="0.5" top="0.5" bottom="0.5" header="0.5" footer="0.25"/>
  <pageSetup paperSize="1" scale="83" fitToHeight="2" orientation="portrait"/>
  <headerFooter alignWithMargins="0"/>
  <tableParts count="17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Company>Vertex42 LLC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Budget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Monthly Household Budget</dc:title>
  <dc:creator>www.vertex42.com</dc:creator>
  <dc:description>(c) 2008-2014 Vertex42 LLC. All Rights Reserved.</dc:description>
  <cp:lastModifiedBy>wps</cp:lastModifiedBy>
  <dcterms:created xsi:type="dcterms:W3CDTF">2007-10-28T01:07:00Z</dcterms:created>
  <cp:lastPrinted>2014-04-03T16:46:00Z</cp:lastPrinted>
  <dcterms:modified xsi:type="dcterms:W3CDTF">2021-11-29T08:49:02Z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2008-2014 Vertex42 LLC</vt:lpwstr>
  </property>
  <property fmtid="{D5CDD505-2E9C-101B-9397-08002B2CF9AE}" pid="3" name="Version">
    <vt:lpwstr>1.1.0</vt:lpwstr>
  </property>
  <property fmtid="{D5CDD505-2E9C-101B-9397-08002B2CF9AE}" pid="4" name="KSOProductBuildVer">
    <vt:lpwstr>1033-11.2.0.10351</vt:lpwstr>
  </property>
  <property fmtid="{D5CDD505-2E9C-101B-9397-08002B2CF9AE}" pid="5" name="ICV">
    <vt:lpwstr>93A07476177D4738A80765C379BD4B14</vt:lpwstr>
  </property>
</Properties>
</file>