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 tabRatio="138"/>
  </bookViews>
  <sheets>
    <sheet name="Budget" sheetId="1" r:id="rId1"/>
  </sheets>
  <definedNames>
    <definedName name="_xlnm.Print_Area" localSheetId="0">Budget!$B:$H</definedName>
    <definedName name="valuevx">42.314159</definedName>
    <definedName name="vertex42_copyright" hidden="1">"© 2009-2014 Vertex42 LLC"</definedName>
    <definedName name="vertex42_id" hidden="1">"business-budget_COGS.xlsx"</definedName>
    <definedName name="vertex42_title" hidden="1">"Business Budget Template - COGS"</definedName>
  </definedNames>
  <calcPr calcId="144525"/>
</workbook>
</file>

<file path=xl/sharedStrings.xml><?xml version="1.0" encoding="utf-8"?>
<sst xmlns="http://schemas.openxmlformats.org/spreadsheetml/2006/main" count="145" uniqueCount="66">
  <si>
    <t>RAJIV PVT. LTD.</t>
  </si>
  <si>
    <t>2020 Budget</t>
  </si>
  <si>
    <t>INCOME</t>
  </si>
  <si>
    <t>Actual</t>
  </si>
  <si>
    <t>% of TS</t>
  </si>
  <si>
    <t>Budget</t>
  </si>
  <si>
    <t>Difference</t>
  </si>
  <si>
    <t>Sales</t>
  </si>
  <si>
    <t>Product 1</t>
  </si>
  <si>
    <t>Product 2</t>
  </si>
  <si>
    <t>Product 3</t>
  </si>
  <si>
    <t>Product 4</t>
  </si>
  <si>
    <t>Product 5</t>
  </si>
  <si>
    <t>Product 6</t>
  </si>
  <si>
    <t>Other</t>
  </si>
  <si>
    <t>Total Sales (TS)</t>
  </si>
  <si>
    <r>
      <rPr>
        <b/>
        <sz val="10"/>
        <rFont val="黑体"/>
        <charset val="134"/>
        <scheme val="minor"/>
      </rPr>
      <t>Cost of Goods Sold</t>
    </r>
    <r>
      <rPr>
        <sz val="10"/>
        <rFont val="黑体"/>
        <charset val="134"/>
        <scheme val="minor"/>
      </rPr>
      <t xml:space="preserve"> (from details section)</t>
    </r>
  </si>
  <si>
    <t>Total Cost of Goods Sold</t>
  </si>
  <si>
    <t>Gross Profit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</si>
  <si>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</si>
  <si>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</si>
  <si>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</si>
  <si>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</si>
  <si>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</si>
  <si>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</si>
  <si>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</si>
  <si>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</si>
  <si>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</si>
  <si>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</si>
  <si>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</si>
  <si>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</si>
  <si>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</si>
  <si>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</si>
  <si>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</si>
  <si>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</si>
  <si>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</si>
  <si>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</si>
  <si>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</si>
  <si>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</si>
  <si>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</si>
  <si>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</si>
  <si>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</si>
  <si>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</si>
  <si>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</si>
  <si>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</si>
  <si>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</si>
  <si>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</si>
  <si>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</si>
  <si>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</si>
  <si>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</si>
  <si>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</si>
  <si>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</si>
  <si>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</si>
  <si>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</si>
  <si>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</si>
  <si>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COST OF GOODS - Details</t>
  </si>
  <si>
    <t>The % of S represents the specific cost divided by the net sales for that product.</t>
  </si>
  <si>
    <t>The % after the Profit (Loss) represents the profit for that product divided by the total Gross Profit</t>
  </si>
  <si>
    <t>% of 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</si>
  <si>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</si>
  <si>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</si>
  <si>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</si>
  <si>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</si>
  <si>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</si>
  <si>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</si>
  <si>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Profit (Loss)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</si>
</sst>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0.0%"/>
    <numFmt numFmtId="178" formatCode="_(* #,##0_);_(* \(#,##0\);_(* &quot;-&quot;_);_(@_)"/>
    <numFmt numFmtId="179" formatCode="_(&quot;$&quot;* #,##0.00_);_(&quot;$&quot;* \(#,##0.00\);_(&quot;$&quot;* &quot;-&quot;??_);_(@_)"/>
  </numFmts>
  <fonts count="36">
    <font>
      <sz val="11"/>
      <name val="Arial"/>
      <charset val="134"/>
    </font>
    <font>
      <sz val="10"/>
      <name val="黑体"/>
      <charset val="134"/>
      <scheme val="minor"/>
    </font>
    <font>
      <sz val="10"/>
      <name val="Arial"/>
      <charset val="134"/>
    </font>
    <font>
      <sz val="20"/>
      <color rgb="FF1FC753"/>
      <name val="黑体"/>
      <charset val="134"/>
      <scheme val="major"/>
    </font>
    <font>
      <b/>
      <sz val="16"/>
      <name val="黑体"/>
      <charset val="134"/>
      <scheme val="major"/>
    </font>
    <font>
      <b/>
      <sz val="20"/>
      <color indexed="53"/>
      <name val="黑体"/>
      <charset val="134"/>
      <scheme val="major"/>
    </font>
    <font>
      <sz val="10"/>
      <name val="黑体"/>
      <charset val="134"/>
      <scheme val="major"/>
    </font>
    <font>
      <b/>
      <sz val="20"/>
      <color rgb="FF1FC753"/>
      <name val="黑体"/>
      <charset val="134"/>
      <scheme val="major"/>
    </font>
    <font>
      <b/>
      <sz val="12"/>
      <color indexed="9"/>
      <name val="黑体"/>
      <charset val="134"/>
      <scheme val="major"/>
    </font>
    <font>
      <b/>
      <sz val="8"/>
      <color indexed="9"/>
      <name val="黑体"/>
      <charset val="134"/>
      <scheme val="major"/>
    </font>
    <font>
      <b/>
      <sz val="10"/>
      <name val="黑体"/>
      <charset val="134"/>
      <scheme val="minor"/>
    </font>
    <font>
      <sz val="10"/>
      <color indexed="9"/>
      <name val="黑体"/>
      <charset val="134"/>
      <scheme val="minor"/>
    </font>
    <font>
      <b/>
      <sz val="12"/>
      <name val="黑体"/>
      <charset val="134"/>
      <scheme val="minor"/>
    </font>
    <font>
      <sz val="10"/>
      <color indexed="9"/>
      <name val="Arial"/>
      <charset val="134"/>
    </font>
    <font>
      <b/>
      <sz val="10"/>
      <name val="黑体"/>
      <charset val="134"/>
      <scheme val="major"/>
    </font>
    <font>
      <sz val="11"/>
      <color theme="0"/>
      <name val="黑体"/>
      <charset val="0"/>
      <scheme val="minor"/>
    </font>
    <font>
      <sz val="11"/>
      <color rgb="FFFA7D00"/>
      <name val="黑体"/>
      <charset val="0"/>
      <scheme val="minor"/>
    </font>
    <font>
      <sz val="11"/>
      <color theme="1"/>
      <name val="黑体"/>
      <charset val="134"/>
      <scheme val="minor"/>
    </font>
    <font>
      <sz val="11"/>
      <color theme="1"/>
      <name val="黑体"/>
      <charset val="0"/>
      <scheme val="minor"/>
    </font>
    <font>
      <b/>
      <sz val="11"/>
      <color rgb="FFFA7D00"/>
      <name val="黑体"/>
      <charset val="0"/>
      <scheme val="minor"/>
    </font>
    <font>
      <b/>
      <sz val="11"/>
      <color theme="3"/>
      <name val="黑体"/>
      <charset val="134"/>
      <scheme val="minor"/>
    </font>
    <font>
      <b/>
      <sz val="18"/>
      <color theme="3"/>
      <name val="黑体"/>
      <charset val="134"/>
      <scheme val="minor"/>
    </font>
    <font>
      <u/>
      <sz val="11"/>
      <color rgb="FF0000FF"/>
      <name val="黑体"/>
      <charset val="0"/>
      <scheme val="minor"/>
    </font>
    <font>
      <sz val="11"/>
      <color rgb="FF9C0006"/>
      <name val="黑体"/>
      <charset val="0"/>
      <scheme val="minor"/>
    </font>
    <font>
      <sz val="11"/>
      <color rgb="FF9C6500"/>
      <name val="黑体"/>
      <charset val="0"/>
      <scheme val="minor"/>
    </font>
    <font>
      <b/>
      <sz val="11"/>
      <color rgb="FFFFFFFF"/>
      <name val="黑体"/>
      <charset val="0"/>
      <scheme val="minor"/>
    </font>
    <font>
      <sz val="11"/>
      <color theme="1"/>
      <name val="黑体"/>
      <charset val="134"/>
      <scheme val="minor"/>
    </font>
    <font>
      <b/>
      <sz val="11"/>
      <color rgb="FF3F3F3F"/>
      <name val="黑体"/>
      <charset val="0"/>
      <scheme val="minor"/>
    </font>
    <font>
      <b/>
      <sz val="11"/>
      <color theme="1"/>
      <name val="黑体"/>
      <charset val="0"/>
      <scheme val="minor"/>
    </font>
    <font>
      <b/>
      <sz val="13"/>
      <color theme="3"/>
      <name val="黑体"/>
      <charset val="134"/>
      <scheme val="minor"/>
    </font>
    <font>
      <sz val="11"/>
      <color rgb="FFFF0000"/>
      <name val="黑体"/>
      <charset val="0"/>
      <scheme val="minor"/>
    </font>
    <font>
      <sz val="11"/>
      <color rgb="FF3F3F76"/>
      <name val="黑体"/>
      <charset val="0"/>
      <scheme val="minor"/>
    </font>
    <font>
      <sz val="11"/>
      <color rgb="FF006100"/>
      <name val="黑体"/>
      <charset val="0"/>
      <scheme val="minor"/>
    </font>
    <font>
      <i/>
      <sz val="11"/>
      <color rgb="FF7F7F7F"/>
      <name val="黑体"/>
      <charset val="0"/>
      <scheme val="minor"/>
    </font>
    <font>
      <u/>
      <sz val="11"/>
      <color rgb="FF800080"/>
      <name val="黑体"/>
      <charset val="0"/>
      <scheme val="minor"/>
    </font>
    <font>
      <b/>
      <sz val="15"/>
      <color theme="3"/>
      <name val="黑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AFF3C4"/>
        <bgColor indexed="64"/>
      </patternFill>
    </fill>
    <fill>
      <patternFill patternType="solid">
        <fgColor rgb="FF1FC753"/>
        <bgColor indexed="64"/>
      </patternFill>
    </fill>
    <fill>
      <patternFill patternType="solid">
        <fgColor rgb="FF5CE68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medium">
        <color rgb="FF5CE687"/>
      </left>
      <right/>
      <top style="medium">
        <color rgb="FF5CE687"/>
      </top>
      <bottom/>
      <diagonal/>
    </border>
    <border>
      <left/>
      <right/>
      <top style="medium">
        <color rgb="FF5CE687"/>
      </top>
      <bottom/>
      <diagonal/>
    </border>
    <border>
      <left style="medium">
        <color rgb="FF5CE687"/>
      </left>
      <right/>
      <top/>
      <bottom/>
      <diagonal/>
    </border>
    <border>
      <left style="thin">
        <color theme="6" tint="0.399975585192419"/>
      </left>
      <right/>
      <top style="thin">
        <color theme="6" tint="0.399975585192419"/>
      </top>
      <bottom/>
      <diagonal/>
    </border>
    <border>
      <left/>
      <right/>
      <top style="thin">
        <color theme="6" tint="0.399975585192419"/>
      </top>
      <bottom/>
      <diagonal/>
    </border>
    <border>
      <left style="thin">
        <color theme="6" tint="0.399975585192419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6" tint="0.399975585192419"/>
      </left>
      <right/>
      <top style="thin">
        <color auto="1"/>
      </top>
      <bottom/>
      <diagonal/>
    </border>
    <border>
      <left/>
      <right style="medium">
        <color rgb="FF5CE687"/>
      </right>
      <top style="medium">
        <color rgb="FF5CE687"/>
      </top>
      <bottom/>
      <diagonal/>
    </border>
    <border>
      <left/>
      <right style="thin">
        <color theme="6" tint="0.399975585192419"/>
      </right>
      <top style="thin">
        <color theme="6" tint="0.399975585192419"/>
      </top>
      <bottom/>
      <diagonal/>
    </border>
    <border>
      <left/>
      <right style="medium">
        <color rgb="FF5CE687"/>
      </right>
      <top/>
      <bottom/>
      <diagonal/>
    </border>
    <border>
      <left/>
      <right style="thin">
        <color theme="6" tint="0.399975585192419"/>
      </right>
      <top/>
      <bottom/>
      <diagonal/>
    </border>
    <border>
      <left/>
      <right style="thin">
        <color theme="6" tint="0.399975585192419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55"/>
      </bottom>
      <diagonal/>
    </border>
    <border>
      <left/>
      <right style="thin">
        <color indexed="55"/>
      </right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/>
      <bottom style="thin">
        <color auto="1"/>
      </bottom>
      <diagonal/>
    </border>
    <border>
      <left style="thin">
        <color theme="6" tint="0.399975585192419"/>
      </left>
      <right/>
      <top/>
      <bottom style="thin">
        <color theme="6" tint="0.399975585192419"/>
      </bottom>
      <diagonal/>
    </border>
    <border>
      <left/>
      <right/>
      <top/>
      <bottom style="thin">
        <color theme="6" tint="0.399975585192419"/>
      </bottom>
      <diagonal/>
    </border>
    <border>
      <left style="medium">
        <color rgb="FF5CE687"/>
      </left>
      <right/>
      <top/>
      <bottom style="medium">
        <color rgb="FF5CE687"/>
      </bottom>
      <diagonal/>
    </border>
    <border>
      <left/>
      <right/>
      <top/>
      <bottom style="medium">
        <color rgb="FF5CE687"/>
      </bottom>
      <diagonal/>
    </border>
    <border>
      <left/>
      <right style="thin">
        <color theme="6" tint="0.399975585192419"/>
      </right>
      <top/>
      <bottom style="thin">
        <color theme="6" tint="0.399975585192419"/>
      </bottom>
      <diagonal/>
    </border>
    <border>
      <left/>
      <right style="medium">
        <color rgb="FF5CE687"/>
      </right>
      <top/>
      <bottom style="medium">
        <color rgb="FF5CE687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1" fillId="27" borderId="27" applyNumberFormat="0" applyAlignment="0" applyProtection="0">
      <alignment vertical="center"/>
    </xf>
    <xf numFmtId="179" fontId="26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17" fillId="35" borderId="33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32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8" borderId="30" applyNumberFormat="0" applyAlignment="0" applyProtection="0">
      <alignment vertical="center"/>
    </xf>
    <xf numFmtId="0" fontId="19" fillId="8" borderId="27" applyNumberFormat="0" applyAlignment="0" applyProtection="0">
      <alignment vertical="center"/>
    </xf>
    <xf numFmtId="0" fontId="25" fillId="14" borderId="29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89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1" fillId="0" borderId="0" xfId="0" applyFont="1" applyAlignment="1" applyProtection="1">
      <alignment horizontal="left"/>
    </xf>
    <xf numFmtId="0" fontId="1" fillId="2" borderId="1" xfId="0" applyFont="1" applyFill="1" applyBorder="1" applyProtection="1"/>
    <xf numFmtId="0" fontId="1" fillId="2" borderId="2" xfId="0" applyFont="1" applyFill="1" applyBorder="1" applyProtection="1"/>
    <xf numFmtId="0" fontId="1" fillId="2" borderId="3" xfId="0" applyFont="1" applyFill="1" applyBorder="1" applyProtection="1"/>
    <xf numFmtId="0" fontId="3" fillId="0" borderId="4" xfId="0" applyFont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5" xfId="0" applyFont="1" applyBorder="1" applyProtection="1"/>
    <xf numFmtId="0" fontId="7" fillId="0" borderId="5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vertical="center"/>
    </xf>
    <xf numFmtId="0" fontId="1" fillId="0" borderId="6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/>
    <xf numFmtId="0" fontId="1" fillId="0" borderId="0" xfId="0" applyFont="1" applyBorder="1" applyProtection="1"/>
    <xf numFmtId="0" fontId="1" fillId="0" borderId="6" xfId="0" applyFont="1" applyBorder="1" applyAlignment="1" applyProtection="1">
      <protection locked="0"/>
    </xf>
    <xf numFmtId="0" fontId="1" fillId="0" borderId="0" xfId="0" applyFont="1" applyBorder="1" applyAlignment="1" applyProtection="1"/>
    <xf numFmtId="0" fontId="8" fillId="3" borderId="6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178" fontId="1" fillId="0" borderId="7" xfId="4" applyNumberFormat="1" applyFont="1" applyBorder="1" applyAlignment="1" applyProtection="1">
      <alignment vertical="center"/>
      <protection locked="0"/>
    </xf>
    <xf numFmtId="177" fontId="1" fillId="0" borderId="0" xfId="11" applyNumberFormat="1" applyFont="1" applyFill="1" applyBorder="1" applyAlignment="1" applyProtection="1">
      <alignment horizontal="right" vertical="center"/>
    </xf>
    <xf numFmtId="0" fontId="1" fillId="0" borderId="8" xfId="0" applyFont="1" applyBorder="1" applyAlignment="1" applyProtection="1">
      <alignment vertical="center"/>
      <protection locked="0"/>
    </xf>
    <xf numFmtId="178" fontId="1" fillId="0" borderId="9" xfId="4" applyNumberFormat="1" applyFont="1" applyBorder="1" applyAlignment="1" applyProtection="1">
      <alignment vertical="center"/>
      <protection locked="0"/>
    </xf>
    <xf numFmtId="0" fontId="10" fillId="0" borderId="10" xfId="0" applyFont="1" applyFill="1" applyBorder="1" applyAlignment="1" applyProtection="1">
      <alignment horizontal="right" vertical="center"/>
    </xf>
    <xf numFmtId="178" fontId="10" fillId="0" borderId="10" xfId="0" applyNumberFormat="1" applyFont="1" applyFill="1" applyBorder="1" applyAlignment="1" applyProtection="1">
      <alignment vertical="center"/>
    </xf>
    <xf numFmtId="177" fontId="1" fillId="0" borderId="10" xfId="11" applyNumberFormat="1" applyFont="1" applyFill="1" applyBorder="1" applyAlignment="1" applyProtection="1">
      <alignment horizontal="right" vertical="center"/>
    </xf>
    <xf numFmtId="178" fontId="1" fillId="0" borderId="0" xfId="4" applyNumberFormat="1" applyFont="1" applyFill="1" applyBorder="1" applyAlignment="1" applyProtection="1">
      <alignment vertical="center"/>
    </xf>
    <xf numFmtId="0" fontId="10" fillId="2" borderId="10" xfId="0" applyFont="1" applyFill="1" applyBorder="1" applyAlignment="1" applyProtection="1">
      <alignment vertical="center"/>
    </xf>
    <xf numFmtId="178" fontId="10" fillId="2" borderId="10" xfId="0" applyNumberFormat="1" applyFont="1" applyFill="1" applyBorder="1" applyAlignment="1" applyProtection="1">
      <alignment vertical="center"/>
    </xf>
    <xf numFmtId="177" fontId="1" fillId="2" borderId="10" xfId="11" applyNumberFormat="1" applyFont="1" applyFill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12" fillId="2" borderId="11" xfId="0" applyFont="1" applyFill="1" applyBorder="1" applyAlignment="1" applyProtection="1">
      <alignment horizontal="left" vertical="center" indent="1"/>
    </xf>
    <xf numFmtId="0" fontId="12" fillId="2" borderId="10" xfId="0" applyFont="1" applyFill="1" applyBorder="1" applyAlignment="1" applyProtection="1">
      <alignment horizontal="left" vertical="center" indent="1"/>
    </xf>
    <xf numFmtId="0" fontId="12" fillId="2" borderId="10" xfId="0" applyNumberFormat="1" applyFont="1" applyFill="1" applyBorder="1" applyAlignment="1" applyProtection="1">
      <alignment vertical="center"/>
    </xf>
    <xf numFmtId="0" fontId="1" fillId="2" borderId="10" xfId="0" applyFont="1" applyFill="1" applyBorder="1" applyAlignment="1" applyProtection="1">
      <alignment vertical="center"/>
    </xf>
    <xf numFmtId="178" fontId="12" fillId="2" borderId="10" xfId="0" applyNumberFormat="1" applyFont="1" applyFill="1" applyBorder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 wrapText="1"/>
      <protection locked="0"/>
    </xf>
    <xf numFmtId="0" fontId="10" fillId="0" borderId="10" xfId="0" applyNumberFormat="1" applyFont="1" applyFill="1" applyBorder="1" applyAlignment="1" applyProtection="1">
      <alignment vertical="center"/>
    </xf>
    <xf numFmtId="0" fontId="2" fillId="2" borderId="12" xfId="0" applyFont="1" applyFill="1" applyBorder="1" applyProtection="1"/>
    <xf numFmtId="0" fontId="2" fillId="0" borderId="0" xfId="0" applyFont="1" applyAlignment="1" applyProtection="1"/>
    <xf numFmtId="0" fontId="7" fillId="0" borderId="13" xfId="0" applyFont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/>
    <xf numFmtId="0" fontId="1" fillId="0" borderId="15" xfId="0" applyFont="1" applyFill="1" applyBorder="1" applyAlignment="1" applyProtection="1">
      <protection locked="0"/>
    </xf>
    <xf numFmtId="0" fontId="13" fillId="2" borderId="14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15" xfId="0" applyFont="1" applyBorder="1" applyProtection="1">
      <protection locked="0"/>
    </xf>
    <xf numFmtId="0" fontId="2" fillId="2" borderId="14" xfId="0" applyFont="1" applyFill="1" applyBorder="1" applyAlignment="1" applyProtection="1">
      <alignment vertical="center"/>
    </xf>
    <xf numFmtId="0" fontId="8" fillId="3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vertical="center"/>
    </xf>
    <xf numFmtId="178" fontId="1" fillId="0" borderId="15" xfId="4" applyNumberFormat="1" applyFont="1" applyFill="1" applyBorder="1" applyAlignment="1" applyProtection="1">
      <alignment vertical="center"/>
    </xf>
    <xf numFmtId="178" fontId="10" fillId="0" borderId="16" xfId="0" applyNumberFormat="1" applyFont="1" applyFill="1" applyBorder="1" applyAlignment="1" applyProtection="1">
      <alignment vertical="center"/>
    </xf>
    <xf numFmtId="178" fontId="10" fillId="2" borderId="16" xfId="0" applyNumberFormat="1" applyFont="1" applyFill="1" applyBorder="1" applyAlignment="1" applyProtection="1">
      <alignment vertical="center"/>
    </xf>
    <xf numFmtId="178" fontId="12" fillId="2" borderId="16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15" xfId="0" applyFont="1" applyBorder="1" applyAlignment="1" applyProtection="1">
      <alignment horizontal="right" vertical="center"/>
    </xf>
    <xf numFmtId="176" fontId="2" fillId="2" borderId="14" xfId="0" applyNumberFormat="1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178" fontId="1" fillId="0" borderId="17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 wrapText="1"/>
      <protection locked="0"/>
    </xf>
    <xf numFmtId="0" fontId="14" fillId="4" borderId="0" xfId="0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vertical="center"/>
      <protection locked="0"/>
    </xf>
    <xf numFmtId="178" fontId="1" fillId="0" borderId="19" xfId="4" applyNumberFormat="1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right" vertical="center"/>
    </xf>
    <xf numFmtId="178" fontId="10" fillId="0" borderId="0" xfId="0" applyNumberFormat="1" applyFont="1" applyFill="1" applyBorder="1" applyAlignment="1" applyProtection="1">
      <alignment vertical="center"/>
    </xf>
    <xf numFmtId="178" fontId="1" fillId="0" borderId="16" xfId="4" applyNumberFormat="1" applyFont="1" applyFill="1" applyBorder="1" applyAlignment="1" applyProtection="1">
      <alignment vertical="center"/>
    </xf>
    <xf numFmtId="0" fontId="1" fillId="0" borderId="15" xfId="0" applyFont="1" applyBorder="1" applyAlignment="1" applyProtection="1">
      <alignment vertical="center"/>
    </xf>
    <xf numFmtId="0" fontId="8" fillId="3" borderId="15" xfId="0" applyFont="1" applyFill="1" applyBorder="1" applyAlignment="1" applyProtection="1">
      <alignment vertical="center"/>
    </xf>
    <xf numFmtId="0" fontId="1" fillId="0" borderId="15" xfId="0" applyFont="1" applyBorder="1" applyAlignment="1" applyProtection="1">
      <alignment vertical="center" wrapText="1"/>
      <protection locked="0"/>
    </xf>
    <xf numFmtId="0" fontId="6" fillId="4" borderId="15" xfId="0" applyFont="1" applyFill="1" applyBorder="1" applyAlignment="1" applyProtection="1">
      <alignment horizontal="center" vertical="center"/>
    </xf>
    <xf numFmtId="0" fontId="1" fillId="0" borderId="15" xfId="4" applyNumberFormat="1" applyFont="1" applyFill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0" fontId="10" fillId="0" borderId="21" xfId="0" applyFont="1" applyFill="1" applyBorder="1" applyAlignment="1" applyProtection="1">
      <alignment horizontal="right" vertical="center"/>
    </xf>
    <xf numFmtId="178" fontId="10" fillId="0" borderId="21" xfId="0" applyNumberFormat="1" applyFont="1" applyFill="1" applyBorder="1" applyAlignment="1" applyProtection="1">
      <alignment vertical="center"/>
    </xf>
    <xf numFmtId="177" fontId="1" fillId="0" borderId="21" xfId="11" applyNumberFormat="1" applyFont="1" applyFill="1" applyBorder="1" applyAlignment="1" applyProtection="1">
      <alignment horizontal="right" vertical="center"/>
    </xf>
    <xf numFmtId="0" fontId="1" fillId="2" borderId="22" xfId="0" applyFont="1" applyFill="1" applyBorder="1" applyProtection="1"/>
    <xf numFmtId="0" fontId="1" fillId="2" borderId="23" xfId="0" applyFont="1" applyFill="1" applyBorder="1" applyProtection="1"/>
    <xf numFmtId="0" fontId="2" fillId="2" borderId="14" xfId="0" applyFont="1" applyFill="1" applyBorder="1" applyProtection="1"/>
    <xf numFmtId="178" fontId="1" fillId="0" borderId="24" xfId="4" applyNumberFormat="1" applyFont="1" applyFill="1" applyBorder="1" applyAlignment="1" applyProtection="1">
      <alignment vertical="center"/>
    </xf>
    <xf numFmtId="0" fontId="2" fillId="2" borderId="25" xfId="0" applyFont="1" applyFill="1" applyBorder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10"/>
      </font>
    </dxf>
  </dxfs>
  <tableStyles count="0" defaultTableStyle="TableStyleMedium2" defaultPivotStyle="PivotStyleLight16"/>
  <colors>
    <mruColors>
      <color rgb="00AFF3C4"/>
      <color rgb="0097F3B3"/>
      <color rgb="00D1FFE8"/>
      <color rgb="00B9FFDC"/>
      <color rgb="005CE687"/>
      <color rgb="001FC75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8"/>
  <sheetViews>
    <sheetView showGridLines="0" tabSelected="1" topLeftCell="A103" workbookViewId="0">
      <selection activeCell="K77" sqref="K77"/>
    </sheetView>
  </sheetViews>
  <sheetFormatPr defaultColWidth="9" defaultRowHeight="14"/>
  <cols>
    <col min="1" max="1" width="2.375" style="1" customWidth="1"/>
    <col min="2" max="2" width="2.875" style="1" customWidth="1"/>
    <col min="3" max="3" width="27.625" style="1" customWidth="1"/>
    <col min="4" max="4" width="19.625" style="1" customWidth="1"/>
    <col min="5" max="5" width="9.875" style="1" customWidth="1"/>
    <col min="6" max="6" width="8.875" style="1" customWidth="1"/>
    <col min="7" max="7" width="10.25" style="1" customWidth="1"/>
    <col min="8" max="8" width="8.875" style="1" customWidth="1"/>
    <col min="9" max="9" width="14.625" style="1" customWidth="1"/>
    <col min="10" max="10" width="2.875" style="2" customWidth="1"/>
    <col min="11" max="11" width="22.75" style="2" customWidth="1"/>
    <col min="12" max="13" width="9" style="2"/>
  </cols>
  <sheetData>
    <row r="1" ht="14.75"/>
    <row r="2" ht="16.5" customHeight="1" spans="1:11">
      <c r="A2" s="3"/>
      <c r="B2" s="4"/>
      <c r="C2" s="5"/>
      <c r="D2" s="5"/>
      <c r="E2" s="5"/>
      <c r="F2" s="5"/>
      <c r="G2" s="5"/>
      <c r="H2" s="5"/>
      <c r="I2" s="5"/>
      <c r="J2" s="47"/>
      <c r="K2" s="48"/>
    </row>
    <row r="3" ht="25.5" spans="2:11">
      <c r="B3" s="6"/>
      <c r="C3" s="7" t="s">
        <v>0</v>
      </c>
      <c r="D3" s="8"/>
      <c r="E3" s="9"/>
      <c r="F3" s="10"/>
      <c r="G3" s="10"/>
      <c r="H3" s="11" t="s">
        <v>1</v>
      </c>
      <c r="I3" s="49"/>
      <c r="J3" s="50"/>
      <c r="K3"/>
    </row>
    <row r="4" spans="1:13">
      <c r="A4" s="12"/>
      <c r="B4" s="6"/>
      <c r="C4" s="13"/>
      <c r="D4" s="14"/>
      <c r="E4" s="14"/>
      <c r="F4" s="15"/>
      <c r="G4" s="14"/>
      <c r="H4" s="15"/>
      <c r="I4" s="51"/>
      <c r="J4" s="52"/>
      <c r="L4" s="53"/>
      <c r="M4" s="53"/>
    </row>
    <row r="5" spans="1:13">
      <c r="A5" s="12"/>
      <c r="B5" s="6"/>
      <c r="C5" s="16"/>
      <c r="D5" s="17"/>
      <c r="E5" s="15"/>
      <c r="F5" s="15"/>
      <c r="G5" s="17"/>
      <c r="H5" s="15"/>
      <c r="I5" s="54"/>
      <c r="J5" s="55"/>
      <c r="K5" s="53"/>
      <c r="L5" s="53"/>
      <c r="M5" s="53"/>
    </row>
    <row r="6" ht="18" customHeight="1" spans="1:13">
      <c r="A6" s="12"/>
      <c r="B6" s="6"/>
      <c r="C6" s="18" t="s">
        <v>2</v>
      </c>
      <c r="D6" s="19"/>
      <c r="E6" s="20" t="s">
        <v>3</v>
      </c>
      <c r="F6" s="21" t="s">
        <v>4</v>
      </c>
      <c r="G6" s="20" t="s">
        <v>5</v>
      </c>
      <c r="H6" s="21" t="s">
        <v>4</v>
      </c>
      <c r="I6" s="56" t="s">
        <v>6</v>
      </c>
      <c r="J6" s="55"/>
      <c r="K6" s="53"/>
      <c r="L6" s="53"/>
      <c r="M6" s="53"/>
    </row>
    <row r="7" spans="1:13">
      <c r="A7" s="12"/>
      <c r="B7" s="6"/>
      <c r="C7" s="22"/>
      <c r="D7" s="23" t="s">
        <v>7</v>
      </c>
      <c r="E7" s="24"/>
      <c r="F7" s="24"/>
      <c r="G7" s="24"/>
      <c r="H7" s="24"/>
      <c r="I7" s="57"/>
      <c r="J7" s="55"/>
      <c r="K7" s="53"/>
      <c r="L7" s="53"/>
      <c r="M7" s="53"/>
    </row>
    <row r="8" spans="1:13">
      <c r="A8" s="12"/>
      <c r="B8" s="6"/>
      <c r="C8" s="22"/>
      <c r="D8" s="25" t="s">
        <v>8</v>
      </c>
      <c r="E8" s="26">
        <v>656</v>
      </c>
      <c r="F8" s="27">
        <f t="shared" ref="F8:F15" si="0">IF(OR(E8=0,E$15=0)," - ",E8/E$15)</f>
        <v>0.0121024278651022</v>
      </c>
      <c r="G8" s="26">
        <v>689</v>
      </c>
      <c r="H8" s="27">
        <f t="shared" ref="H8:H15" si="1">IF(OR(G8=0,G$15=0)," - ",G8/G$15)</f>
        <v>0.0121004566210046</v>
      </c>
      <c r="I8" s="58">
        <f t="shared" ref="I8:I15" si="2">E8-G8</f>
        <v>-33</v>
      </c>
      <c r="J8" s="55"/>
      <c r="K8" s="53"/>
      <c r="L8" s="53"/>
      <c r="M8" s="53"/>
    </row>
    <row r="9" spans="1:13">
      <c r="A9" s="12"/>
      <c r="B9" s="6"/>
      <c r="C9" s="22"/>
      <c r="D9" s="25" t="s">
        <v>9</v>
      </c>
      <c r="E9" s="26">
        <v>1565</v>
      </c>
      <c r="F9" s="27">
        <f t="shared" si="0"/>
        <v>0.0288724079403734</v>
      </c>
      <c r="G9" s="26">
        <v>1565</v>
      </c>
      <c r="H9" s="27">
        <f t="shared" si="1"/>
        <v>0.02748507200562</v>
      </c>
      <c r="I9" s="58">
        <f t="shared" si="2"/>
        <v>0</v>
      </c>
      <c r="J9" s="55"/>
      <c r="K9" s="53"/>
      <c r="L9" s="53"/>
      <c r="M9" s="53"/>
    </row>
    <row r="10" spans="1:13">
      <c r="A10" s="12"/>
      <c r="B10" s="6"/>
      <c r="C10" s="22"/>
      <c r="D10" s="25" t="s">
        <v>10</v>
      </c>
      <c r="E10" s="26">
        <v>2654</v>
      </c>
      <c r="F10" s="27">
        <f t="shared" si="0"/>
        <v>0.0489631761493617</v>
      </c>
      <c r="G10" s="26">
        <v>2526</v>
      </c>
      <c r="H10" s="27">
        <f t="shared" si="1"/>
        <v>0.0443624868282403</v>
      </c>
      <c r="I10" s="58">
        <f t="shared" si="2"/>
        <v>128</v>
      </c>
      <c r="J10" s="55"/>
      <c r="K10" s="53"/>
      <c r="L10" s="53"/>
      <c r="M10" s="53"/>
    </row>
    <row r="11" spans="1:13">
      <c r="A11" s="12"/>
      <c r="B11" s="6"/>
      <c r="C11" s="22"/>
      <c r="D11" s="25" t="s">
        <v>11</v>
      </c>
      <c r="E11" s="26">
        <v>8263</v>
      </c>
      <c r="F11" s="27">
        <f t="shared" si="0"/>
        <v>0.152442624160579</v>
      </c>
      <c r="G11" s="26">
        <v>8253</v>
      </c>
      <c r="H11" s="27">
        <f t="shared" si="1"/>
        <v>0.144942044257113</v>
      </c>
      <c r="I11" s="58">
        <f t="shared" si="2"/>
        <v>10</v>
      </c>
      <c r="J11" s="55"/>
      <c r="K11" s="53"/>
      <c r="L11" s="53"/>
      <c r="M11" s="53"/>
    </row>
    <row r="12" spans="1:13">
      <c r="A12" s="12"/>
      <c r="B12" s="6"/>
      <c r="C12" s="22"/>
      <c r="D12" s="25" t="s">
        <v>12</v>
      </c>
      <c r="E12" s="26">
        <v>10000</v>
      </c>
      <c r="F12" s="27">
        <f t="shared" si="0"/>
        <v>0.184488229650948</v>
      </c>
      <c r="G12" s="26">
        <v>12000</v>
      </c>
      <c r="H12" s="27">
        <f t="shared" si="1"/>
        <v>0.210748155953635</v>
      </c>
      <c r="I12" s="58">
        <f t="shared" si="2"/>
        <v>-2000</v>
      </c>
      <c r="J12" s="55"/>
      <c r="K12" s="53"/>
      <c r="L12" s="53"/>
      <c r="M12" s="53"/>
    </row>
    <row r="13" spans="1:13">
      <c r="A13" s="12"/>
      <c r="B13" s="6"/>
      <c r="C13" s="22"/>
      <c r="D13" s="25" t="s">
        <v>13</v>
      </c>
      <c r="E13" s="26">
        <v>16443</v>
      </c>
      <c r="F13" s="27">
        <f t="shared" si="0"/>
        <v>0.303353996015054</v>
      </c>
      <c r="G13" s="26">
        <v>16445</v>
      </c>
      <c r="H13" s="27">
        <f t="shared" si="1"/>
        <v>0.288812785388128</v>
      </c>
      <c r="I13" s="58">
        <f t="shared" si="2"/>
        <v>-2</v>
      </c>
      <c r="J13" s="55"/>
      <c r="K13" s="53"/>
      <c r="L13" s="53"/>
      <c r="M13" s="53"/>
    </row>
    <row r="14" spans="1:13">
      <c r="A14" s="12"/>
      <c r="B14" s="6"/>
      <c r="C14" s="22"/>
      <c r="D14" s="28" t="s">
        <v>14</v>
      </c>
      <c r="E14" s="29">
        <v>14623</v>
      </c>
      <c r="F14" s="27">
        <f t="shared" si="0"/>
        <v>0.269777138218582</v>
      </c>
      <c r="G14" s="29">
        <v>15462</v>
      </c>
      <c r="H14" s="27">
        <f t="shared" si="1"/>
        <v>0.271548998946259</v>
      </c>
      <c r="I14" s="58">
        <f t="shared" si="2"/>
        <v>-839</v>
      </c>
      <c r="J14" s="55"/>
      <c r="K14" s="53"/>
      <c r="L14" s="53"/>
      <c r="M14" s="53"/>
    </row>
    <row r="15" spans="1:13">
      <c r="A15" s="12"/>
      <c r="B15" s="6"/>
      <c r="C15" s="22"/>
      <c r="D15" s="30" t="s">
        <v>15</v>
      </c>
      <c r="E15" s="31">
        <f>SUM(E8:E14)</f>
        <v>54204</v>
      </c>
      <c r="F15" s="32">
        <f t="shared" si="0"/>
        <v>1</v>
      </c>
      <c r="G15" s="31">
        <f>SUM(G8:G14)</f>
        <v>56940</v>
      </c>
      <c r="H15" s="32">
        <f t="shared" si="1"/>
        <v>1</v>
      </c>
      <c r="I15" s="59">
        <f t="shared" si="2"/>
        <v>-2736</v>
      </c>
      <c r="J15" s="55"/>
      <c r="K15" s="53"/>
      <c r="L15" s="53"/>
      <c r="M15" s="53"/>
    </row>
    <row r="16" spans="1:13">
      <c r="A16" s="12"/>
      <c r="B16" s="6"/>
      <c r="C16" s="22"/>
      <c r="D16" s="24"/>
      <c r="E16" s="24"/>
      <c r="F16" s="24"/>
      <c r="G16" s="24"/>
      <c r="H16" s="24"/>
      <c r="I16" s="57"/>
      <c r="J16" s="55"/>
      <c r="K16" s="53"/>
      <c r="L16" s="53"/>
      <c r="M16" s="53"/>
    </row>
    <row r="17" spans="1:13">
      <c r="A17" s="12"/>
      <c r="B17" s="6"/>
      <c r="C17" s="22"/>
      <c r="D17" s="23" t="s">
        <v>16</v>
      </c>
      <c r="E17" s="24"/>
      <c r="F17" s="24"/>
      <c r="G17" s="24"/>
      <c r="H17" s="24"/>
      <c r="I17" s="57"/>
      <c r="J17" s="55"/>
      <c r="K17" s="53"/>
      <c r="L17" s="53"/>
      <c r="M17" s="53"/>
    </row>
    <row r="18" spans="1:13">
      <c r="A18" s="12"/>
      <c r="B18" s="6"/>
      <c r="C18" s="22"/>
      <c r="D18" s="24" t="str">
        <f t="shared" ref="D18:D23" si="3">"COGS - "&amp;D8</f>
        <v>COGS - Product 1</v>
      </c>
      <c r="E18" s="33">
        <v>5455</v>
      </c>
      <c r="F18" s="27">
        <f t="shared" ref="F18:F24" si="4">IF(OR(E18=0,E$15=0)," - ",E18/E$15)</f>
        <v>0.100638329274592</v>
      </c>
      <c r="G18" s="33">
        <v>5552</v>
      </c>
      <c r="H18" s="27">
        <f t="shared" ref="H18:H24" si="5">IF(OR(G18=0,G$15=0)," - ",G18/G$15)</f>
        <v>0.0975061468212153</v>
      </c>
      <c r="I18" s="58">
        <f t="shared" ref="I18:I24" si="6">E18-G18</f>
        <v>-97</v>
      </c>
      <c r="J18" s="55"/>
      <c r="K18" s="53"/>
      <c r="L18" s="53"/>
      <c r="M18" s="53"/>
    </row>
    <row r="19" spans="1:13">
      <c r="A19" s="12"/>
      <c r="B19" s="6"/>
      <c r="C19" s="22"/>
      <c r="D19" s="24" t="str">
        <f t="shared" si="3"/>
        <v>COGS - Product 2</v>
      </c>
      <c r="E19" s="33">
        <v>434547</v>
      </c>
      <c r="F19" s="27">
        <f t="shared" si="4"/>
        <v>8.01688067301306</v>
      </c>
      <c r="G19" s="33">
        <v>423443</v>
      </c>
      <c r="H19" s="27">
        <f t="shared" si="5"/>
        <v>7.4366526167896</v>
      </c>
      <c r="I19" s="58">
        <f t="shared" si="6"/>
        <v>11104</v>
      </c>
      <c r="J19" s="55"/>
      <c r="K19" s="53"/>
      <c r="L19" s="53"/>
      <c r="M19" s="53"/>
    </row>
    <row r="20" spans="1:13">
      <c r="A20" s="12"/>
      <c r="B20" s="6"/>
      <c r="C20" s="22"/>
      <c r="D20" s="24" t="str">
        <f t="shared" si="3"/>
        <v>COGS - Product 3</v>
      </c>
      <c r="E20" s="33">
        <v>74896</v>
      </c>
      <c r="F20" s="27">
        <f t="shared" si="4"/>
        <v>1.38174304479374</v>
      </c>
      <c r="G20" s="33">
        <v>75249</v>
      </c>
      <c r="H20" s="27">
        <f t="shared" si="5"/>
        <v>1.32154899894626</v>
      </c>
      <c r="I20" s="58">
        <f t="shared" si="6"/>
        <v>-353</v>
      </c>
      <c r="J20" s="55"/>
      <c r="K20" s="53"/>
      <c r="L20" s="53"/>
      <c r="M20" s="53"/>
    </row>
    <row r="21" spans="1:13">
      <c r="A21" s="12"/>
      <c r="B21" s="6"/>
      <c r="C21" s="22"/>
      <c r="D21" s="24" t="str">
        <f t="shared" si="3"/>
        <v>COGS - Product 4</v>
      </c>
      <c r="E21" s="33">
        <v>89879</v>
      </c>
      <c r="F21" s="27">
        <f t="shared" si="4"/>
        <v>1.65816175927976</v>
      </c>
      <c r="G21" s="33">
        <v>87636</v>
      </c>
      <c r="H21" s="27">
        <f t="shared" si="5"/>
        <v>1.5390937829294</v>
      </c>
      <c r="I21" s="58">
        <f t="shared" si="6"/>
        <v>2243</v>
      </c>
      <c r="J21" s="55"/>
      <c r="K21" s="53"/>
      <c r="L21" s="53"/>
      <c r="M21" s="53"/>
    </row>
    <row r="22" spans="1:13">
      <c r="A22" s="12"/>
      <c r="B22" s="6"/>
      <c r="C22" s="22"/>
      <c r="D22" s="24" t="str">
        <f t="shared" si="3"/>
        <v>COGS - Product 5</v>
      </c>
      <c r="E22" s="33">
        <v>89354</v>
      </c>
      <c r="F22" s="27">
        <f t="shared" si="4"/>
        <v>1.64847612722308</v>
      </c>
      <c r="G22" s="33">
        <v>89654</v>
      </c>
      <c r="H22" s="27">
        <f t="shared" si="5"/>
        <v>1.57453459782227</v>
      </c>
      <c r="I22" s="58">
        <f t="shared" si="6"/>
        <v>-300</v>
      </c>
      <c r="J22" s="55"/>
      <c r="K22" s="53"/>
      <c r="L22" s="53"/>
      <c r="M22" s="53"/>
    </row>
    <row r="23" spans="1:13">
      <c r="A23" s="12"/>
      <c r="B23" s="6"/>
      <c r="C23" s="22"/>
      <c r="D23" s="24" t="str">
        <f t="shared" si="3"/>
        <v>COGS - Product 6</v>
      </c>
      <c r="E23" s="33">
        <v>75653</v>
      </c>
      <c r="F23" s="27">
        <f t="shared" si="4"/>
        <v>1.39570880377832</v>
      </c>
      <c r="G23" s="33">
        <v>78933</v>
      </c>
      <c r="H23" s="27">
        <f t="shared" si="5"/>
        <v>1.38624868282403</v>
      </c>
      <c r="I23" s="58">
        <f t="shared" si="6"/>
        <v>-3280</v>
      </c>
      <c r="J23" s="55"/>
      <c r="K23" s="53"/>
      <c r="L23" s="53"/>
      <c r="M23" s="53"/>
    </row>
    <row r="24" spans="1:13">
      <c r="A24" s="12"/>
      <c r="B24" s="6"/>
      <c r="C24" s="22"/>
      <c r="D24" s="30" t="s">
        <v>17</v>
      </c>
      <c r="E24" s="31">
        <f>SUM(E18:E23)</f>
        <v>769784</v>
      </c>
      <c r="F24" s="32">
        <f t="shared" si="4"/>
        <v>14.2016087373626</v>
      </c>
      <c r="G24" s="31">
        <f>SUM(G18:G23)</f>
        <v>760467</v>
      </c>
      <c r="H24" s="32">
        <f t="shared" si="5"/>
        <v>13.3555848261328</v>
      </c>
      <c r="I24" s="59">
        <f t="shared" si="6"/>
        <v>9317</v>
      </c>
      <c r="J24" s="55"/>
      <c r="K24" s="53"/>
      <c r="L24" s="53"/>
      <c r="M24" s="53"/>
    </row>
    <row r="25" spans="1:13">
      <c r="A25" s="12"/>
      <c r="B25" s="6"/>
      <c r="C25" s="22"/>
      <c r="D25" s="24"/>
      <c r="E25" s="24"/>
      <c r="F25" s="24"/>
      <c r="G25" s="24"/>
      <c r="H25" s="24"/>
      <c r="I25" s="57"/>
      <c r="J25" s="55"/>
      <c r="K25" s="53"/>
      <c r="L25" s="53"/>
      <c r="M25" s="53"/>
    </row>
    <row r="26" spans="1:13">
      <c r="A26" s="12"/>
      <c r="B26" s="6"/>
      <c r="C26" s="22"/>
      <c r="D26" s="34" t="s">
        <v>18</v>
      </c>
      <c r="E26" s="35">
        <f>E15-E24</f>
        <v>-715580</v>
      </c>
      <c r="F26" s="36">
        <f>IF(OR(E26=0,E$15=0)," - ",E26/E$15)</f>
        <v>-13.2016087373626</v>
      </c>
      <c r="G26" s="35">
        <f>G15-G24</f>
        <v>-703527</v>
      </c>
      <c r="H26" s="36">
        <f>IF(OR(G26=0,G$15=0)," - ",G26/G$15)</f>
        <v>-12.3555848261328</v>
      </c>
      <c r="I26" s="60">
        <f>E26-G26</f>
        <v>-12053</v>
      </c>
      <c r="J26" s="55"/>
      <c r="K26" s="53"/>
      <c r="L26" s="53"/>
      <c r="M26" s="53"/>
    </row>
    <row r="27" spans="1:13">
      <c r="A27" s="12"/>
      <c r="B27" s="6"/>
      <c r="C27" s="22"/>
      <c r="D27" s="24"/>
      <c r="E27" s="24"/>
      <c r="F27" s="24"/>
      <c r="G27" s="24"/>
      <c r="H27" s="24"/>
      <c r="I27" s="57"/>
      <c r="J27" s="55"/>
      <c r="K27" s="53"/>
      <c r="L27" s="53"/>
      <c r="M27" s="53"/>
    </row>
    <row r="28" spans="1:13">
      <c r="A28" s="12"/>
      <c r="B28" s="6"/>
      <c r="C28" s="22"/>
      <c r="D28" s="23" t="s">
        <v>19</v>
      </c>
      <c r="E28" s="24"/>
      <c r="F28" s="24"/>
      <c r="G28" s="24"/>
      <c r="H28" s="24"/>
      <c r="I28" s="57"/>
      <c r="J28" s="55"/>
      <c r="K28" s="53"/>
      <c r="L28" s="53"/>
      <c r="M28" s="53"/>
    </row>
    <row r="29" spans="1:13">
      <c r="A29" s="12"/>
      <c r="B29" s="6"/>
      <c r="C29" s="22"/>
      <c r="D29" s="25" t="s">
        <v>20</v>
      </c>
      <c r="E29" s="26">
        <v>4232</v>
      </c>
      <c r="F29" s="24"/>
      <c r="G29" s="26">
        <v>5161</v>
      </c>
      <c r="H29" s="24"/>
      <c r="I29" s="58">
        <f t="shared" ref="I29:I34" si="7">E29-G29</f>
        <v>-929</v>
      </c>
      <c r="J29" s="55"/>
      <c r="K29" s="53"/>
      <c r="L29" s="53"/>
      <c r="M29" s="53"/>
    </row>
    <row r="30" spans="1:13">
      <c r="A30" s="12"/>
      <c r="B30" s="6"/>
      <c r="C30" s="22"/>
      <c r="D30" s="25" t="s">
        <v>21</v>
      </c>
      <c r="E30" s="26">
        <v>59887</v>
      </c>
      <c r="F30" s="24"/>
      <c r="G30" s="26">
        <v>65323</v>
      </c>
      <c r="H30" s="24"/>
      <c r="I30" s="58">
        <f t="shared" si="7"/>
        <v>-5436</v>
      </c>
      <c r="J30" s="55"/>
      <c r="K30" s="53"/>
      <c r="L30" s="53"/>
      <c r="M30" s="53"/>
    </row>
    <row r="31" spans="1:13">
      <c r="A31" s="12"/>
      <c r="B31" s="6"/>
      <c r="C31" s="22"/>
      <c r="D31" s="25" t="s">
        <v>22</v>
      </c>
      <c r="E31" s="26">
        <v>14546</v>
      </c>
      <c r="F31" s="24"/>
      <c r="G31" s="26">
        <v>14213</v>
      </c>
      <c r="H31" s="24"/>
      <c r="I31" s="58">
        <f t="shared" si="7"/>
        <v>333</v>
      </c>
      <c r="J31" s="55"/>
      <c r="K31" s="53"/>
      <c r="L31" s="53"/>
      <c r="M31" s="53"/>
    </row>
    <row r="32" spans="1:13">
      <c r="A32" s="12"/>
      <c r="B32" s="6"/>
      <c r="C32" s="22"/>
      <c r="D32" s="25" t="s">
        <v>23</v>
      </c>
      <c r="E32" s="26">
        <v>74432</v>
      </c>
      <c r="F32" s="24"/>
      <c r="G32" s="26">
        <v>74999</v>
      </c>
      <c r="H32" s="24"/>
      <c r="I32" s="58">
        <f t="shared" si="7"/>
        <v>-567</v>
      </c>
      <c r="J32" s="55"/>
      <c r="K32" s="53"/>
      <c r="L32" s="53"/>
      <c r="M32" s="53"/>
    </row>
    <row r="33" spans="1:13">
      <c r="A33" s="12"/>
      <c r="B33" s="6"/>
      <c r="C33" s="22"/>
      <c r="D33" s="28" t="s">
        <v>14</v>
      </c>
      <c r="E33" s="29">
        <v>85865</v>
      </c>
      <c r="F33" s="24"/>
      <c r="G33" s="29">
        <v>96533</v>
      </c>
      <c r="H33" s="24"/>
      <c r="I33" s="58">
        <f t="shared" si="7"/>
        <v>-10668</v>
      </c>
      <c r="J33" s="55"/>
      <c r="K33" s="53"/>
      <c r="L33" s="53"/>
      <c r="M33" s="53"/>
    </row>
    <row r="34" spans="1:13">
      <c r="A34" s="12"/>
      <c r="B34" s="6"/>
      <c r="C34" s="22"/>
      <c r="D34" s="30" t="s">
        <v>24</v>
      </c>
      <c r="E34" s="31">
        <f>SUM(E29:E33)</f>
        <v>238962</v>
      </c>
      <c r="F34" s="37"/>
      <c r="G34" s="31">
        <f>SUM(G29:G33)</f>
        <v>256229</v>
      </c>
      <c r="H34" s="37"/>
      <c r="I34" s="59">
        <f t="shared" si="7"/>
        <v>-17267</v>
      </c>
      <c r="J34" s="55"/>
      <c r="K34" s="53"/>
      <c r="L34" s="53"/>
      <c r="M34" s="53"/>
    </row>
    <row r="35" spans="1:13">
      <c r="A35" s="12"/>
      <c r="B35" s="6"/>
      <c r="C35" s="22"/>
      <c r="D35" s="24"/>
      <c r="E35" s="24"/>
      <c r="F35" s="24"/>
      <c r="G35" s="24"/>
      <c r="H35" s="24"/>
      <c r="I35" s="57"/>
      <c r="J35" s="55"/>
      <c r="K35" s="53"/>
      <c r="L35" s="53"/>
      <c r="M35" s="53"/>
    </row>
    <row r="36" ht="15" spans="1:13">
      <c r="A36" s="38"/>
      <c r="B36" s="6"/>
      <c r="C36" s="39" t="s">
        <v>25</v>
      </c>
      <c r="D36" s="40"/>
      <c r="E36" s="41">
        <f>SUM(E34,E26)</f>
        <v>-476618</v>
      </c>
      <c r="F36" s="42"/>
      <c r="G36" s="43">
        <f>G26+G34</f>
        <v>-447298</v>
      </c>
      <c r="H36" s="42"/>
      <c r="I36" s="61">
        <f>E36-G36</f>
        <v>-29320</v>
      </c>
      <c r="J36" s="52"/>
      <c r="K36" s="62"/>
      <c r="L36" s="53"/>
      <c r="M36" s="53"/>
    </row>
    <row r="37" spans="1:13">
      <c r="A37" s="12"/>
      <c r="B37" s="6"/>
      <c r="C37" s="22"/>
      <c r="D37" s="24"/>
      <c r="E37" s="44"/>
      <c r="F37" s="24"/>
      <c r="G37" s="24"/>
      <c r="H37" s="24"/>
      <c r="I37" s="63"/>
      <c r="J37" s="55"/>
      <c r="K37" s="53"/>
      <c r="L37" s="53"/>
      <c r="M37" s="53"/>
    </row>
    <row r="38" ht="15" spans="1:13">
      <c r="A38" s="12"/>
      <c r="B38" s="6"/>
      <c r="C38" s="18" t="s">
        <v>26</v>
      </c>
      <c r="D38" s="19"/>
      <c r="E38" s="20" t="s">
        <v>3</v>
      </c>
      <c r="F38" s="21" t="s">
        <v>4</v>
      </c>
      <c r="G38" s="20" t="s">
        <v>5</v>
      </c>
      <c r="H38" s="21" t="s">
        <v>4</v>
      </c>
      <c r="I38" s="56" t="s">
        <v>6</v>
      </c>
      <c r="J38" s="55"/>
      <c r="K38" s="53"/>
      <c r="L38" s="53"/>
      <c r="M38" s="53"/>
    </row>
    <row r="39" spans="1:13">
      <c r="A39" s="12"/>
      <c r="B39" s="6"/>
      <c r="C39" s="22"/>
      <c r="D39" s="23" t="s">
        <v>27</v>
      </c>
      <c r="E39" s="24"/>
      <c r="F39" s="24"/>
      <c r="G39" s="24"/>
      <c r="H39" s="24"/>
      <c r="I39" s="57"/>
      <c r="J39" s="55"/>
      <c r="K39" s="53"/>
      <c r="L39" s="53"/>
      <c r="M39" s="53"/>
    </row>
    <row r="40" spans="1:13">
      <c r="A40" s="12"/>
      <c r="B40" s="6"/>
      <c r="C40" s="22"/>
      <c r="D40" s="25" t="s">
        <v>28</v>
      </c>
      <c r="E40" s="26">
        <v>4343</v>
      </c>
      <c r="F40" s="27">
        <f t="shared" ref="F40:F59" si="8">IF(OR(E40=0,E$15=0)," - ",E40/E$15)</f>
        <v>0.0801232381374068</v>
      </c>
      <c r="G40" s="26">
        <v>5753</v>
      </c>
      <c r="H40" s="27">
        <f t="shared" ref="H40:H59" si="9">IF(OR(G40=0,G$15=0)," - ",G40/G$15)</f>
        <v>0.101036178433439</v>
      </c>
      <c r="I40" s="58">
        <f t="shared" ref="I40:I59" si="10">E40-G40</f>
        <v>-1410</v>
      </c>
      <c r="J40" s="55"/>
      <c r="K40" s="53"/>
      <c r="L40" s="53"/>
      <c r="M40" s="53"/>
    </row>
    <row r="41" spans="1:13">
      <c r="A41" s="12"/>
      <c r="B41" s="6"/>
      <c r="C41" s="22"/>
      <c r="D41" s="25" t="s">
        <v>29</v>
      </c>
      <c r="E41" s="26">
        <v>76773</v>
      </c>
      <c r="F41" s="27">
        <f t="shared" si="8"/>
        <v>1.41637148549923</v>
      </c>
      <c r="G41" s="26">
        <v>73573</v>
      </c>
      <c r="H41" s="27">
        <f t="shared" si="9"/>
        <v>1.29211450649807</v>
      </c>
      <c r="I41" s="58">
        <f t="shared" si="10"/>
        <v>3200</v>
      </c>
      <c r="J41" s="55"/>
      <c r="K41" s="53"/>
      <c r="L41" s="53"/>
      <c r="M41" s="53"/>
    </row>
    <row r="42" spans="1:13">
      <c r="A42" s="12"/>
      <c r="B42" s="6"/>
      <c r="C42" s="22"/>
      <c r="D42" s="25" t="s">
        <v>30</v>
      </c>
      <c r="E42" s="26">
        <v>46461</v>
      </c>
      <c r="F42" s="27">
        <f t="shared" si="8"/>
        <v>0.857150763781271</v>
      </c>
      <c r="G42" s="26">
        <v>44321</v>
      </c>
      <c r="H42" s="27">
        <f t="shared" si="9"/>
        <v>0.778380751668423</v>
      </c>
      <c r="I42" s="58">
        <f t="shared" si="10"/>
        <v>2140</v>
      </c>
      <c r="J42" s="55"/>
      <c r="K42" s="53"/>
      <c r="L42" s="53"/>
      <c r="M42" s="53"/>
    </row>
    <row r="43" spans="1:13">
      <c r="A43" s="12"/>
      <c r="B43" s="6"/>
      <c r="C43" s="22"/>
      <c r="D43" s="25" t="s">
        <v>31</v>
      </c>
      <c r="E43" s="26">
        <v>7987</v>
      </c>
      <c r="F43" s="27">
        <f t="shared" si="8"/>
        <v>0.147350749022212</v>
      </c>
      <c r="G43" s="26">
        <v>7986</v>
      </c>
      <c r="H43" s="27">
        <f t="shared" si="9"/>
        <v>0.140252897787144</v>
      </c>
      <c r="I43" s="58">
        <f t="shared" si="10"/>
        <v>1</v>
      </c>
      <c r="J43" s="55"/>
      <c r="K43" s="53"/>
      <c r="L43" s="53"/>
      <c r="M43" s="53"/>
    </row>
    <row r="44" spans="1:13">
      <c r="A44" s="12"/>
      <c r="B44" s="6"/>
      <c r="C44" s="22"/>
      <c r="D44" s="25" t="s">
        <v>32</v>
      </c>
      <c r="E44" s="26">
        <v>5423</v>
      </c>
      <c r="F44" s="27">
        <f t="shared" si="8"/>
        <v>0.100047966939709</v>
      </c>
      <c r="G44" s="26">
        <v>5446</v>
      </c>
      <c r="H44" s="27">
        <f t="shared" si="9"/>
        <v>0.0956445381102915</v>
      </c>
      <c r="I44" s="58">
        <f t="shared" si="10"/>
        <v>-23</v>
      </c>
      <c r="J44" s="55"/>
      <c r="K44" s="53"/>
      <c r="L44" s="53"/>
      <c r="M44" s="53"/>
    </row>
    <row r="45" spans="1:13">
      <c r="A45" s="12"/>
      <c r="B45" s="6"/>
      <c r="C45" s="22"/>
      <c r="D45" s="25" t="s">
        <v>33</v>
      </c>
      <c r="E45" s="26">
        <v>7563</v>
      </c>
      <c r="F45" s="27">
        <f t="shared" si="8"/>
        <v>0.139528448085012</v>
      </c>
      <c r="G45" s="26">
        <v>7692</v>
      </c>
      <c r="H45" s="27">
        <f t="shared" si="9"/>
        <v>0.13508956796628</v>
      </c>
      <c r="I45" s="58">
        <f t="shared" si="10"/>
        <v>-129</v>
      </c>
      <c r="J45" s="64"/>
      <c r="K45" s="53"/>
      <c r="L45" s="53"/>
      <c r="M45" s="53"/>
    </row>
    <row r="46" spans="1:13">
      <c r="A46" s="12"/>
      <c r="B46" s="6"/>
      <c r="C46" s="22"/>
      <c r="D46" s="25" t="s">
        <v>34</v>
      </c>
      <c r="E46" s="26">
        <v>754653</v>
      </c>
      <c r="F46" s="27">
        <f t="shared" si="8"/>
        <v>13.9224595970777</v>
      </c>
      <c r="G46" s="26">
        <v>768321</v>
      </c>
      <c r="H46" s="27">
        <f t="shared" si="9"/>
        <v>13.4935194942044</v>
      </c>
      <c r="I46" s="58">
        <f t="shared" si="10"/>
        <v>-13668</v>
      </c>
      <c r="J46" s="55"/>
      <c r="K46" s="53"/>
      <c r="L46" s="53"/>
      <c r="M46" s="53"/>
    </row>
    <row r="47" spans="1:13">
      <c r="A47" s="12"/>
      <c r="B47" s="6"/>
      <c r="C47" s="22"/>
      <c r="D47" s="25" t="s">
        <v>35</v>
      </c>
      <c r="E47" s="26">
        <v>54833</v>
      </c>
      <c r="F47" s="27">
        <f t="shared" si="8"/>
        <v>1.01160430964504</v>
      </c>
      <c r="G47" s="26">
        <v>45653</v>
      </c>
      <c r="H47" s="27">
        <f t="shared" si="9"/>
        <v>0.801773796979276</v>
      </c>
      <c r="I47" s="58">
        <f t="shared" si="10"/>
        <v>9180</v>
      </c>
      <c r="J47" s="55"/>
      <c r="K47" s="53"/>
      <c r="L47" s="53"/>
      <c r="M47" s="53"/>
    </row>
    <row r="48" ht="17.25" customHeight="1" spans="1:13">
      <c r="A48" s="12"/>
      <c r="B48" s="6"/>
      <c r="C48" s="22"/>
      <c r="D48" s="25" t="s">
        <v>36</v>
      </c>
      <c r="E48" s="26">
        <v>23636</v>
      </c>
      <c r="F48" s="27">
        <f t="shared" si="8"/>
        <v>0.436056379602981</v>
      </c>
      <c r="G48" s="26">
        <v>22649</v>
      </c>
      <c r="H48" s="27">
        <f t="shared" si="9"/>
        <v>0.397769582016157</v>
      </c>
      <c r="I48" s="58">
        <f t="shared" si="10"/>
        <v>987</v>
      </c>
      <c r="J48" s="55"/>
      <c r="K48" s="53"/>
      <c r="L48" s="53"/>
      <c r="M48" s="53"/>
    </row>
    <row r="49" ht="17.25" customHeight="1" spans="1:13">
      <c r="A49" s="12"/>
      <c r="B49" s="6"/>
      <c r="C49" s="22"/>
      <c r="D49" s="25" t="s">
        <v>37</v>
      </c>
      <c r="E49" s="26">
        <v>5654</v>
      </c>
      <c r="F49" s="27">
        <f t="shared" si="8"/>
        <v>0.104309645044646</v>
      </c>
      <c r="G49" s="26">
        <v>5243</v>
      </c>
      <c r="H49" s="27">
        <f t="shared" si="9"/>
        <v>0.0920793818054092</v>
      </c>
      <c r="I49" s="58">
        <f t="shared" si="10"/>
        <v>411</v>
      </c>
      <c r="J49" s="64"/>
      <c r="K49" s="53"/>
      <c r="L49" s="53"/>
      <c r="M49" s="53"/>
    </row>
    <row r="50" ht="18" customHeight="1" spans="1:13">
      <c r="A50" s="12"/>
      <c r="B50" s="6"/>
      <c r="C50" s="22"/>
      <c r="D50" s="25" t="s">
        <v>38</v>
      </c>
      <c r="E50" s="26">
        <v>9654</v>
      </c>
      <c r="F50" s="27">
        <f t="shared" si="8"/>
        <v>0.178104936905025</v>
      </c>
      <c r="G50" s="26">
        <v>9235</v>
      </c>
      <c r="H50" s="27">
        <f t="shared" si="9"/>
        <v>0.162188268352652</v>
      </c>
      <c r="I50" s="58">
        <f t="shared" si="10"/>
        <v>419</v>
      </c>
      <c r="J50" s="55"/>
      <c r="K50" s="53"/>
      <c r="L50" s="53"/>
      <c r="M50" s="53"/>
    </row>
    <row r="51" ht="25.5" customHeight="1" spans="1:13">
      <c r="A51" s="12"/>
      <c r="B51" s="6"/>
      <c r="C51" s="22"/>
      <c r="D51" s="45" t="s">
        <v>39</v>
      </c>
      <c r="E51" s="26">
        <v>43737</v>
      </c>
      <c r="F51" s="27">
        <f t="shared" si="8"/>
        <v>0.806896170024352</v>
      </c>
      <c r="G51" s="26">
        <v>45633</v>
      </c>
      <c r="H51" s="27">
        <f t="shared" si="9"/>
        <v>0.801422550052687</v>
      </c>
      <c r="I51" s="58">
        <f t="shared" si="10"/>
        <v>-1896</v>
      </c>
      <c r="J51" s="55"/>
      <c r="K51" s="53"/>
      <c r="L51" s="53"/>
      <c r="M51" s="53"/>
    </row>
    <row r="52" ht="20.25" customHeight="1" spans="1:13">
      <c r="A52" s="12"/>
      <c r="B52" s="6"/>
      <c r="C52" s="22"/>
      <c r="D52" s="25" t="s">
        <v>40</v>
      </c>
      <c r="E52" s="26">
        <v>2546</v>
      </c>
      <c r="F52" s="27">
        <f t="shared" si="8"/>
        <v>0.0469707032691314</v>
      </c>
      <c r="G52" s="26">
        <v>2453</v>
      </c>
      <c r="H52" s="27">
        <f t="shared" si="9"/>
        <v>0.043080435546189</v>
      </c>
      <c r="I52" s="58">
        <f t="shared" si="10"/>
        <v>93</v>
      </c>
      <c r="J52" s="55"/>
      <c r="K52" s="53"/>
      <c r="L52" s="53"/>
      <c r="M52" s="53"/>
    </row>
    <row r="53" ht="19.5" customHeight="1" spans="1:13">
      <c r="A53" s="12"/>
      <c r="B53" s="6"/>
      <c r="C53" s="22"/>
      <c r="D53" s="25" t="s">
        <v>41</v>
      </c>
      <c r="E53" s="26">
        <v>89334</v>
      </c>
      <c r="F53" s="27">
        <f t="shared" si="8"/>
        <v>1.64810715076378</v>
      </c>
      <c r="G53" s="26">
        <v>86733</v>
      </c>
      <c r="H53" s="27">
        <f t="shared" si="9"/>
        <v>1.52323498419389</v>
      </c>
      <c r="I53" s="58">
        <f t="shared" si="10"/>
        <v>2601</v>
      </c>
      <c r="J53" s="55"/>
      <c r="K53" s="53"/>
      <c r="L53" s="53"/>
      <c r="M53" s="53"/>
    </row>
    <row r="54" ht="18.75" customHeight="1" spans="1:13">
      <c r="A54" s="12"/>
      <c r="B54" s="6"/>
      <c r="C54" s="22"/>
      <c r="D54" s="25" t="s">
        <v>42</v>
      </c>
      <c r="E54" s="26">
        <v>7836</v>
      </c>
      <c r="F54" s="27">
        <f t="shared" si="8"/>
        <v>0.144564976754483</v>
      </c>
      <c r="G54" s="26">
        <v>7836</v>
      </c>
      <c r="H54" s="27">
        <f t="shared" si="9"/>
        <v>0.137618545837724</v>
      </c>
      <c r="I54" s="58">
        <f t="shared" si="10"/>
        <v>0</v>
      </c>
      <c r="J54" s="55"/>
      <c r="K54" s="53"/>
      <c r="L54" s="53"/>
      <c r="M54" s="53"/>
    </row>
    <row r="55" ht="18.75" customHeight="1" spans="1:13">
      <c r="A55" s="12"/>
      <c r="B55" s="6"/>
      <c r="C55" s="22"/>
      <c r="D55" s="25" t="s">
        <v>43</v>
      </c>
      <c r="E55" s="26">
        <v>65788</v>
      </c>
      <c r="F55" s="27">
        <f t="shared" si="8"/>
        <v>1.21371116522766</v>
      </c>
      <c r="G55" s="26">
        <v>64654</v>
      </c>
      <c r="H55" s="27">
        <f t="shared" si="9"/>
        <v>1.13547593958553</v>
      </c>
      <c r="I55" s="58">
        <f t="shared" si="10"/>
        <v>1134</v>
      </c>
      <c r="J55" s="55"/>
      <c r="K55" s="53"/>
      <c r="L55" s="53"/>
      <c r="M55" s="53"/>
    </row>
    <row r="56" ht="18" customHeight="1" spans="1:13">
      <c r="A56" s="12"/>
      <c r="B56" s="6"/>
      <c r="C56" s="22"/>
      <c r="D56" s="25" t="s">
        <v>44</v>
      </c>
      <c r="E56" s="26">
        <v>21546</v>
      </c>
      <c r="F56" s="27">
        <f t="shared" si="8"/>
        <v>0.397498339605933</v>
      </c>
      <c r="G56" s="26">
        <v>21233</v>
      </c>
      <c r="H56" s="27">
        <f t="shared" si="9"/>
        <v>0.372901299613628</v>
      </c>
      <c r="I56" s="58">
        <f t="shared" si="10"/>
        <v>313</v>
      </c>
      <c r="J56" s="55"/>
      <c r="K56" s="53"/>
      <c r="L56" s="53"/>
      <c r="M56" s="53"/>
    </row>
    <row r="57" ht="19.5" customHeight="1" spans="1:13">
      <c r="A57" s="12"/>
      <c r="B57" s="6"/>
      <c r="C57" s="22"/>
      <c r="D57" s="25" t="s">
        <v>45</v>
      </c>
      <c r="E57" s="26">
        <v>45656</v>
      </c>
      <c r="F57" s="27">
        <f t="shared" si="8"/>
        <v>0.842299461294369</v>
      </c>
      <c r="G57" s="26">
        <v>45662</v>
      </c>
      <c r="H57" s="27">
        <f t="shared" si="9"/>
        <v>0.801931858096242</v>
      </c>
      <c r="I57" s="58">
        <f t="shared" si="10"/>
        <v>-6</v>
      </c>
      <c r="J57" s="55"/>
      <c r="K57" s="53"/>
      <c r="L57" s="53"/>
      <c r="M57" s="53"/>
    </row>
    <row r="58" ht="16.5" customHeight="1" spans="1:13">
      <c r="A58" s="12"/>
      <c r="B58" s="6"/>
      <c r="C58" s="22"/>
      <c r="D58" s="28" t="s">
        <v>14</v>
      </c>
      <c r="E58" s="29">
        <v>1896</v>
      </c>
      <c r="F58" s="27">
        <f t="shared" si="8"/>
        <v>0.0349789683418198</v>
      </c>
      <c r="G58" s="29">
        <v>1523</v>
      </c>
      <c r="H58" s="27">
        <f t="shared" si="9"/>
        <v>0.0267474534597822</v>
      </c>
      <c r="I58" s="58">
        <f t="shared" si="10"/>
        <v>373</v>
      </c>
      <c r="J58" s="55"/>
      <c r="K58" s="53"/>
      <c r="L58" s="53"/>
      <c r="M58" s="53"/>
    </row>
    <row r="59" spans="1:13">
      <c r="A59" s="12"/>
      <c r="B59" s="6"/>
      <c r="C59" s="22"/>
      <c r="D59" s="30" t="s">
        <v>46</v>
      </c>
      <c r="E59" s="46">
        <f>SUM(E40:E58)</f>
        <v>1275319</v>
      </c>
      <c r="F59" s="32">
        <f t="shared" si="8"/>
        <v>23.5281344550218</v>
      </c>
      <c r="G59" s="46">
        <f>SUM(G40:G58)</f>
        <v>1271599</v>
      </c>
      <c r="H59" s="32">
        <f t="shared" si="9"/>
        <v>22.3322620302072</v>
      </c>
      <c r="I59" s="59">
        <f t="shared" si="10"/>
        <v>3720</v>
      </c>
      <c r="J59" s="55"/>
      <c r="K59" s="53"/>
      <c r="L59" s="53"/>
      <c r="M59" s="53"/>
    </row>
    <row r="60" spans="1:13">
      <c r="A60" s="12"/>
      <c r="B60" s="6"/>
      <c r="C60" s="22"/>
      <c r="D60" s="24"/>
      <c r="E60" s="24"/>
      <c r="F60" s="24"/>
      <c r="G60" s="24"/>
      <c r="H60" s="24"/>
      <c r="I60" s="57"/>
      <c r="J60" s="55"/>
      <c r="K60" s="53"/>
      <c r="L60" s="53"/>
      <c r="M60" s="53"/>
    </row>
    <row r="61" spans="1:13">
      <c r="A61" s="12"/>
      <c r="B61" s="6"/>
      <c r="C61" s="22"/>
      <c r="D61" s="23" t="s">
        <v>47</v>
      </c>
      <c r="E61" s="24"/>
      <c r="F61" s="24"/>
      <c r="G61" s="24"/>
      <c r="H61" s="24"/>
      <c r="I61" s="57"/>
      <c r="J61" s="55"/>
      <c r="K61" s="53"/>
      <c r="L61" s="53"/>
      <c r="M61" s="53"/>
    </row>
    <row r="62" ht="27" customHeight="1" spans="1:13">
      <c r="A62" s="12"/>
      <c r="B62" s="6"/>
      <c r="C62" s="22"/>
      <c r="D62" s="45" t="s">
        <v>48</v>
      </c>
      <c r="E62" s="26">
        <v>6546</v>
      </c>
      <c r="F62" s="27">
        <f>IF(OR(E62=0,E$15=0)," - ",E62/E$15)</f>
        <v>0.120765995129511</v>
      </c>
      <c r="G62" s="26">
        <v>6453</v>
      </c>
      <c r="H62" s="27">
        <f>IF(OR(G62=0,G$15=0)," - ",G62/G$15)</f>
        <v>0.113329820864067</v>
      </c>
      <c r="I62" s="58">
        <f>E62-G62</f>
        <v>93</v>
      </c>
      <c r="J62" s="55"/>
      <c r="K62" s="53"/>
      <c r="L62" s="53"/>
      <c r="M62" s="53"/>
    </row>
    <row r="63" ht="22.5" customHeight="1" spans="1:13">
      <c r="A63" s="12"/>
      <c r="B63" s="6"/>
      <c r="C63" s="22"/>
      <c r="D63" s="25" t="s">
        <v>49</v>
      </c>
      <c r="E63" s="26">
        <v>16565</v>
      </c>
      <c r="F63" s="27">
        <f>IF(OR(E63=0,E$15=0)," - ",E63/E$15)</f>
        <v>0.305604752416796</v>
      </c>
      <c r="G63" s="26">
        <v>16542</v>
      </c>
      <c r="H63" s="27">
        <f>IF(OR(G63=0,G$15=0)," - ",G63/G$15)</f>
        <v>0.290516332982086</v>
      </c>
      <c r="I63" s="58">
        <f>E63-G63</f>
        <v>23</v>
      </c>
      <c r="J63" s="55"/>
      <c r="K63" s="53"/>
      <c r="L63" s="53"/>
      <c r="M63" s="53"/>
    </row>
    <row r="64" ht="20.25" customHeight="1" spans="1:13">
      <c r="A64" s="12"/>
      <c r="B64" s="6"/>
      <c r="C64" s="22"/>
      <c r="D64" s="25" t="s">
        <v>14</v>
      </c>
      <c r="E64" s="29">
        <v>45856</v>
      </c>
      <c r="F64" s="27">
        <f>IF(OR(E64=0,E$15=0)," - ",E64/E$15)</f>
        <v>0.845989225887388</v>
      </c>
      <c r="G64" s="29">
        <v>45267</v>
      </c>
      <c r="H64" s="27">
        <f>IF(OR(G64=0,G$15=0)," - ",G64/G$15)</f>
        <v>0.794994731296101</v>
      </c>
      <c r="I64" s="58">
        <f>E64-G64</f>
        <v>589</v>
      </c>
      <c r="J64" s="55"/>
      <c r="K64" s="53"/>
      <c r="L64" s="53"/>
      <c r="M64" s="53"/>
    </row>
    <row r="65" spans="1:13">
      <c r="A65" s="12"/>
      <c r="B65" s="6"/>
      <c r="C65" s="22"/>
      <c r="D65" s="30" t="s">
        <v>50</v>
      </c>
      <c r="E65" s="31">
        <f>SUM(E62:E64)</f>
        <v>68967</v>
      </c>
      <c r="F65" s="32">
        <f>IF(OR(E65=0,E$15=0)," - ",E65/E$15)</f>
        <v>1.2723599734337</v>
      </c>
      <c r="G65" s="31">
        <f>SUM(G62:G64)</f>
        <v>68262</v>
      </c>
      <c r="H65" s="32">
        <f>IF(OR(G65=0,G$15=0)," - ",G65/G$15)</f>
        <v>1.19884088514225</v>
      </c>
      <c r="I65" s="59">
        <f>E65-G65</f>
        <v>705</v>
      </c>
      <c r="J65" s="55"/>
      <c r="K65" s="53"/>
      <c r="L65" s="53"/>
      <c r="M65" s="53"/>
    </row>
    <row r="66" spans="1:13">
      <c r="A66" s="12"/>
      <c r="B66" s="6"/>
      <c r="C66" s="22"/>
      <c r="D66" s="24"/>
      <c r="E66" s="24"/>
      <c r="F66" s="24"/>
      <c r="G66" s="24"/>
      <c r="H66" s="24"/>
      <c r="I66" s="57"/>
      <c r="J66" s="55"/>
      <c r="K66" s="53"/>
      <c r="L66" s="53"/>
      <c r="M66" s="53"/>
    </row>
    <row r="67" ht="15" spans="1:13">
      <c r="A67" s="12"/>
      <c r="B67" s="6"/>
      <c r="C67" s="39" t="s">
        <v>51</v>
      </c>
      <c r="D67" s="40"/>
      <c r="E67" s="41">
        <f>E65+E59</f>
        <v>1344286</v>
      </c>
      <c r="F67" s="36">
        <f>IF(OR(E67=0,E$15=0)," - ",E67/E$15)</f>
        <v>24.8004944284555</v>
      </c>
      <c r="G67" s="41">
        <f>G65+G59</f>
        <v>1339861</v>
      </c>
      <c r="H67" s="36">
        <f>IF(OR(G67=0,G$15=0)," - ",G67/G$15)</f>
        <v>23.5311029153495</v>
      </c>
      <c r="I67" s="61">
        <f>E67-G67</f>
        <v>4425</v>
      </c>
      <c r="J67" s="55"/>
      <c r="K67" s="53"/>
      <c r="L67" s="53"/>
      <c r="M67" s="53"/>
    </row>
    <row r="68" spans="1:13">
      <c r="A68" s="12"/>
      <c r="B68" s="6"/>
      <c r="C68" s="22"/>
      <c r="D68" s="24"/>
      <c r="E68" s="24"/>
      <c r="F68" s="24"/>
      <c r="G68" s="24"/>
      <c r="H68" s="24"/>
      <c r="I68" s="57"/>
      <c r="J68" s="55"/>
      <c r="K68" s="53"/>
      <c r="L68" s="53"/>
      <c r="M68" s="53"/>
    </row>
    <row r="69" spans="1:13">
      <c r="A69" s="12"/>
      <c r="B69" s="6"/>
      <c r="C69" s="22"/>
      <c r="D69" s="65" t="s">
        <v>52</v>
      </c>
      <c r="E69" s="66">
        <f>E36-E67</f>
        <v>-1820904</v>
      </c>
      <c r="F69" s="65"/>
      <c r="G69" s="66">
        <f>G36-G67</f>
        <v>-1787159</v>
      </c>
      <c r="H69" s="65"/>
      <c r="I69" s="74">
        <f>E69-G69</f>
        <v>-33745</v>
      </c>
      <c r="J69" s="55"/>
      <c r="K69" s="53"/>
      <c r="L69" s="53"/>
      <c r="M69" s="53"/>
    </row>
    <row r="70" spans="1:13">
      <c r="A70" s="12"/>
      <c r="B70" s="6"/>
      <c r="C70" s="22"/>
      <c r="D70" s="25" t="s">
        <v>53</v>
      </c>
      <c r="E70" s="26">
        <v>44353</v>
      </c>
      <c r="F70" s="24"/>
      <c r="G70" s="26">
        <v>45663</v>
      </c>
      <c r="H70" s="24"/>
      <c r="I70" s="58">
        <f>E70-G70</f>
        <v>-1310</v>
      </c>
      <c r="J70" s="55"/>
      <c r="K70" s="53"/>
      <c r="L70" s="53"/>
      <c r="M70" s="53"/>
    </row>
    <row r="71" spans="1:13">
      <c r="A71" s="12"/>
      <c r="B71" s="6"/>
      <c r="C71" s="22"/>
      <c r="D71" s="24"/>
      <c r="E71" s="24"/>
      <c r="F71" s="24"/>
      <c r="G71" s="24"/>
      <c r="H71" s="24"/>
      <c r="I71" s="57"/>
      <c r="J71" s="55"/>
      <c r="K71" s="53"/>
      <c r="L71" s="53"/>
      <c r="M71" s="53"/>
    </row>
    <row r="72" ht="15" spans="1:13">
      <c r="A72" s="12"/>
      <c r="B72" s="6"/>
      <c r="C72" s="39" t="s">
        <v>54</v>
      </c>
      <c r="D72" s="40"/>
      <c r="E72" s="41">
        <f>E69-E70</f>
        <v>-1865257</v>
      </c>
      <c r="F72" s="42"/>
      <c r="G72" s="41">
        <f>G69-G70</f>
        <v>-1832822</v>
      </c>
      <c r="H72" s="42"/>
      <c r="I72" s="61">
        <f>E72-G72</f>
        <v>-32435</v>
      </c>
      <c r="J72" s="55"/>
      <c r="K72" s="53"/>
      <c r="L72" s="53"/>
      <c r="M72" s="53"/>
    </row>
    <row r="73" spans="1:13">
      <c r="A73" s="12"/>
      <c r="B73" s="6"/>
      <c r="C73" s="22"/>
      <c r="D73" s="24"/>
      <c r="E73" s="24"/>
      <c r="F73" s="24"/>
      <c r="G73" s="24"/>
      <c r="H73" s="24"/>
      <c r="I73" s="75"/>
      <c r="J73" s="55"/>
      <c r="K73" s="53"/>
      <c r="L73" s="53"/>
      <c r="M73" s="53"/>
    </row>
    <row r="74" spans="1:13">
      <c r="A74" s="12"/>
      <c r="B74" s="6"/>
      <c r="C74" s="22"/>
      <c r="D74" s="24"/>
      <c r="E74" s="24"/>
      <c r="F74" s="24"/>
      <c r="G74" s="24"/>
      <c r="H74" s="24"/>
      <c r="I74" s="75"/>
      <c r="J74" s="55"/>
      <c r="K74" s="53"/>
      <c r="L74" s="53"/>
      <c r="M74" s="53"/>
    </row>
    <row r="75" ht="15" spans="1:13">
      <c r="A75" s="12"/>
      <c r="B75" s="6"/>
      <c r="C75" s="18" t="s">
        <v>55</v>
      </c>
      <c r="D75" s="19"/>
      <c r="E75" s="19"/>
      <c r="F75" s="19"/>
      <c r="G75" s="19"/>
      <c r="H75" s="19"/>
      <c r="I75" s="76"/>
      <c r="J75" s="55"/>
      <c r="K75" s="53"/>
      <c r="L75" s="53"/>
      <c r="M75" s="53"/>
    </row>
    <row r="76" spans="1:13">
      <c r="A76" s="12"/>
      <c r="B76" s="6"/>
      <c r="C76" s="22"/>
      <c r="D76" s="24" t="s">
        <v>56</v>
      </c>
      <c r="E76" s="24"/>
      <c r="F76" s="24"/>
      <c r="G76" s="24"/>
      <c r="H76" s="24"/>
      <c r="I76" s="75"/>
      <c r="J76" s="55"/>
      <c r="K76" s="53"/>
      <c r="L76" s="53"/>
      <c r="M76" s="53"/>
    </row>
    <row r="77" ht="30" customHeight="1" spans="1:13">
      <c r="A77" s="12"/>
      <c r="B77" s="6"/>
      <c r="C77" s="22"/>
      <c r="D77" s="67" t="s">
        <v>57</v>
      </c>
      <c r="E77" s="67"/>
      <c r="F77" s="67"/>
      <c r="G77" s="67"/>
      <c r="H77" s="67"/>
      <c r="I77" s="77"/>
      <c r="J77" s="55"/>
      <c r="K77" s="53"/>
      <c r="L77" s="53"/>
      <c r="M77" s="53"/>
    </row>
    <row r="78" spans="1:13">
      <c r="A78" s="12"/>
      <c r="B78" s="6"/>
      <c r="C78" s="22"/>
      <c r="D78" s="24"/>
      <c r="E78" s="24"/>
      <c r="F78" s="24"/>
      <c r="G78" s="24"/>
      <c r="H78" s="24"/>
      <c r="I78" s="75"/>
      <c r="J78" s="55"/>
      <c r="K78" s="53"/>
      <c r="L78" s="53"/>
      <c r="M78" s="53"/>
    </row>
    <row r="79" spans="1:13">
      <c r="A79" s="12"/>
      <c r="B79" s="6"/>
      <c r="C79" s="22"/>
      <c r="D79" s="68" t="str">
        <f>D8</f>
        <v>Product 1</v>
      </c>
      <c r="E79" s="69" t="s">
        <v>3</v>
      </c>
      <c r="F79" s="69" t="s">
        <v>58</v>
      </c>
      <c r="G79" s="69" t="s">
        <v>5</v>
      </c>
      <c r="H79" s="69" t="s">
        <v>58</v>
      </c>
      <c r="I79" s="78" t="s">
        <v>6</v>
      </c>
      <c r="J79" s="55"/>
      <c r="K79" s="53"/>
      <c r="L79" s="53"/>
      <c r="M79" s="53"/>
    </row>
    <row r="80" ht="17.25" customHeight="1" spans="1:13">
      <c r="A80" s="12"/>
      <c r="B80" s="6"/>
      <c r="C80" s="22"/>
      <c r="D80" s="25" t="s">
        <v>59</v>
      </c>
      <c r="E80" s="26">
        <v>4232</v>
      </c>
      <c r="F80" s="27">
        <f t="shared" ref="F80:F86" si="11">IF(OR(E80=0,E$8=0)," - ",E80/E$8)</f>
        <v>6.45121951219512</v>
      </c>
      <c r="G80" s="26">
        <v>5161</v>
      </c>
      <c r="H80" s="27">
        <f t="shared" ref="H80:H86" si="12">IF(OR(G80=0,G$8=0)," - ",G80/G$8)</f>
        <v>7.49056603773585</v>
      </c>
      <c r="I80" s="58">
        <f t="shared" ref="I80:I87" si="13">E80-G80</f>
        <v>-929</v>
      </c>
      <c r="J80" s="55"/>
      <c r="K80" s="53"/>
      <c r="L80" s="53"/>
      <c r="M80" s="53"/>
    </row>
    <row r="81" ht="26.25" customHeight="1" spans="1:13">
      <c r="A81" s="12"/>
      <c r="B81" s="6"/>
      <c r="C81" s="22"/>
      <c r="D81" s="45" t="s">
        <v>60</v>
      </c>
      <c r="E81" s="26">
        <v>59887</v>
      </c>
      <c r="F81" s="27">
        <f t="shared" si="11"/>
        <v>91.2911585365854</v>
      </c>
      <c r="G81" s="26">
        <v>65323</v>
      </c>
      <c r="H81" s="27">
        <f t="shared" si="12"/>
        <v>94.8084179970972</v>
      </c>
      <c r="I81" s="58">
        <f t="shared" si="13"/>
        <v>-5436</v>
      </c>
      <c r="J81" s="55"/>
      <c r="K81" s="53"/>
      <c r="L81" s="53"/>
      <c r="M81" s="53"/>
    </row>
    <row r="82" ht="18.75" customHeight="1" spans="1:13">
      <c r="A82" s="12"/>
      <c r="B82" s="6"/>
      <c r="C82" s="22"/>
      <c r="D82" s="25" t="s">
        <v>61</v>
      </c>
      <c r="E82" s="26">
        <v>14546</v>
      </c>
      <c r="F82" s="27">
        <f t="shared" si="11"/>
        <v>22.1737804878049</v>
      </c>
      <c r="G82" s="26">
        <v>14213</v>
      </c>
      <c r="H82" s="27">
        <f t="shared" si="12"/>
        <v>20.6284470246734</v>
      </c>
      <c r="I82" s="58">
        <f t="shared" si="13"/>
        <v>333</v>
      </c>
      <c r="J82" s="55"/>
      <c r="K82" s="53"/>
      <c r="L82" s="53"/>
      <c r="M82" s="53"/>
    </row>
    <row r="83" ht="18.75" customHeight="1" spans="1:13">
      <c r="A83" s="12"/>
      <c r="B83" s="6"/>
      <c r="C83" s="22"/>
      <c r="D83" s="25" t="s">
        <v>62</v>
      </c>
      <c r="E83" s="26">
        <v>74432</v>
      </c>
      <c r="F83" s="27">
        <f t="shared" si="11"/>
        <v>113.463414634146</v>
      </c>
      <c r="G83" s="26">
        <v>74999</v>
      </c>
      <c r="H83" s="27">
        <f t="shared" si="12"/>
        <v>108.851959361393</v>
      </c>
      <c r="I83" s="58">
        <f t="shared" si="13"/>
        <v>-567</v>
      </c>
      <c r="J83" s="55"/>
      <c r="K83" s="53"/>
      <c r="L83" s="53"/>
      <c r="M83" s="53"/>
    </row>
    <row r="84" ht="17.25" customHeight="1" spans="1:13">
      <c r="A84" s="12"/>
      <c r="B84" s="6"/>
      <c r="C84" s="22"/>
      <c r="D84" s="25" t="s">
        <v>14</v>
      </c>
      <c r="E84" s="29">
        <v>85865</v>
      </c>
      <c r="F84" s="27">
        <f t="shared" si="11"/>
        <v>130.891768292683</v>
      </c>
      <c r="G84" s="29">
        <v>96533</v>
      </c>
      <c r="H84" s="27">
        <f t="shared" si="12"/>
        <v>140.10595065312</v>
      </c>
      <c r="I84" s="58">
        <f t="shared" si="13"/>
        <v>-10668</v>
      </c>
      <c r="J84" s="55"/>
      <c r="K84" s="53"/>
      <c r="L84" s="53"/>
      <c r="M84" s="53"/>
    </row>
    <row r="85" ht="15.75" customHeight="1" spans="1:13">
      <c r="A85" s="12"/>
      <c r="B85" s="6"/>
      <c r="C85" s="22"/>
      <c r="D85" s="70" t="s">
        <v>63</v>
      </c>
      <c r="E85" s="71">
        <v>55564</v>
      </c>
      <c r="F85" s="27">
        <f t="shared" si="11"/>
        <v>84.7012195121951</v>
      </c>
      <c r="G85" s="71">
        <v>56487</v>
      </c>
      <c r="H85" s="27">
        <f t="shared" si="12"/>
        <v>81.9840348330914</v>
      </c>
      <c r="I85" s="58">
        <f t="shared" si="13"/>
        <v>-923</v>
      </c>
      <c r="J85" s="55"/>
      <c r="K85" s="53"/>
      <c r="L85" s="53"/>
      <c r="M85" s="53"/>
    </row>
    <row r="86" spans="1:13">
      <c r="A86" s="12"/>
      <c r="B86" s="6"/>
      <c r="C86" s="22"/>
      <c r="D86" s="72" t="s">
        <v>64</v>
      </c>
      <c r="E86" s="31">
        <f>SUM(E80:E84)-E85</f>
        <v>183398</v>
      </c>
      <c r="F86" s="27">
        <f t="shared" si="11"/>
        <v>279.57012195122</v>
      </c>
      <c r="G86" s="31">
        <f>SUM(G80:G84)-G85</f>
        <v>199742</v>
      </c>
      <c r="H86" s="27">
        <f t="shared" si="12"/>
        <v>289.901306240929</v>
      </c>
      <c r="I86" s="59">
        <f t="shared" si="13"/>
        <v>-16344</v>
      </c>
      <c r="J86" s="55"/>
      <c r="K86" s="53"/>
      <c r="L86" s="53"/>
      <c r="M86" s="53"/>
    </row>
    <row r="87" spans="1:13">
      <c r="A87" s="12"/>
      <c r="B87" s="6"/>
      <c r="C87" s="22"/>
      <c r="D87" s="72" t="s">
        <v>65</v>
      </c>
      <c r="E87" s="73">
        <f>E8-E86</f>
        <v>-182742</v>
      </c>
      <c r="F87" s="27">
        <f>IF(E$26=0," - ",E87/E$26)</f>
        <v>0.25537605858185</v>
      </c>
      <c r="G87" s="73">
        <f>G8-G86</f>
        <v>-199053</v>
      </c>
      <c r="H87" s="27">
        <f>IF(G$26=0," - ",G87/G$26)</f>
        <v>0.282935836151278</v>
      </c>
      <c r="I87" s="58">
        <f t="shared" si="13"/>
        <v>16311</v>
      </c>
      <c r="J87" s="55"/>
      <c r="K87" s="53"/>
      <c r="L87" s="53"/>
      <c r="M87" s="53"/>
    </row>
    <row r="88" spans="1:13">
      <c r="A88" s="12"/>
      <c r="B88" s="6"/>
      <c r="C88" s="22"/>
      <c r="D88" s="24"/>
      <c r="E88" s="24"/>
      <c r="F88" s="24"/>
      <c r="G88" s="24"/>
      <c r="H88" s="24"/>
      <c r="I88" s="75"/>
      <c r="J88" s="55"/>
      <c r="K88" s="53"/>
      <c r="L88" s="53"/>
      <c r="M88" s="53"/>
    </row>
    <row r="89" spans="1:13">
      <c r="A89" s="12"/>
      <c r="B89" s="6"/>
      <c r="C89" s="22"/>
      <c r="D89" s="68" t="str">
        <f>D9</f>
        <v>Product 2</v>
      </c>
      <c r="E89" s="69" t="s">
        <v>3</v>
      </c>
      <c r="F89" s="69" t="s">
        <v>58</v>
      </c>
      <c r="G89" s="69" t="s">
        <v>5</v>
      </c>
      <c r="H89" s="69" t="s">
        <v>58</v>
      </c>
      <c r="I89" s="78" t="s">
        <v>6</v>
      </c>
      <c r="J89" s="55"/>
      <c r="K89" s="53"/>
      <c r="L89" s="53"/>
      <c r="M89" s="53"/>
    </row>
    <row r="90" ht="18.75" customHeight="1" spans="1:13">
      <c r="A90" s="12"/>
      <c r="B90" s="6"/>
      <c r="C90" s="22"/>
      <c r="D90" s="25" t="s">
        <v>59</v>
      </c>
      <c r="E90" s="26">
        <v>5465</v>
      </c>
      <c r="F90" s="27">
        <f t="shared" ref="F90:F96" si="14">IF(OR(E90=0,E$9=0)," - ",E90/E$9)</f>
        <v>3.49201277955272</v>
      </c>
      <c r="G90" s="26">
        <v>52132</v>
      </c>
      <c r="H90" s="27">
        <f t="shared" ref="H90:H96" si="15">IF(OR(G90=0,G$9=0)," - ",G90/G$9)</f>
        <v>33.3111821086262</v>
      </c>
      <c r="I90" s="58">
        <f t="shared" ref="I90:I97" si="16">E90-G90</f>
        <v>-46667</v>
      </c>
      <c r="J90" s="55"/>
      <c r="K90" s="53"/>
      <c r="L90" s="53"/>
      <c r="M90" s="53"/>
    </row>
    <row r="91" ht="28.5" customHeight="1" spans="1:13">
      <c r="A91" s="12"/>
      <c r="B91" s="6"/>
      <c r="C91" s="22"/>
      <c r="D91" s="45" t="s">
        <v>60</v>
      </c>
      <c r="E91" s="26">
        <v>7856</v>
      </c>
      <c r="F91" s="27">
        <f t="shared" si="14"/>
        <v>5.01980830670927</v>
      </c>
      <c r="G91" s="26">
        <v>7899</v>
      </c>
      <c r="H91" s="27">
        <f t="shared" si="15"/>
        <v>5.04728434504792</v>
      </c>
      <c r="I91" s="58">
        <f t="shared" si="16"/>
        <v>-43</v>
      </c>
      <c r="J91" s="55"/>
      <c r="K91" s="53"/>
      <c r="L91" s="53"/>
      <c r="M91" s="53"/>
    </row>
    <row r="92" ht="20.25" customHeight="1" spans="1:13">
      <c r="A92" s="12"/>
      <c r="B92" s="6"/>
      <c r="C92" s="22"/>
      <c r="D92" s="25" t="s">
        <v>61</v>
      </c>
      <c r="E92" s="26">
        <v>5688</v>
      </c>
      <c r="F92" s="27">
        <f t="shared" si="14"/>
        <v>3.63450479233227</v>
      </c>
      <c r="G92" s="26">
        <v>5631</v>
      </c>
      <c r="H92" s="27">
        <f t="shared" si="15"/>
        <v>3.59808306709265</v>
      </c>
      <c r="I92" s="58">
        <f t="shared" si="16"/>
        <v>57</v>
      </c>
      <c r="J92" s="55"/>
      <c r="K92" s="53"/>
      <c r="L92" s="53"/>
      <c r="M92" s="53"/>
    </row>
    <row r="93" ht="18.75" customHeight="1" spans="1:13">
      <c r="A93" s="12"/>
      <c r="B93" s="6"/>
      <c r="C93" s="22"/>
      <c r="D93" s="25" t="s">
        <v>62</v>
      </c>
      <c r="E93" s="26">
        <v>3533</v>
      </c>
      <c r="F93" s="27">
        <f t="shared" si="14"/>
        <v>2.25750798722045</v>
      </c>
      <c r="G93" s="26">
        <v>3453</v>
      </c>
      <c r="H93" s="27">
        <f t="shared" si="15"/>
        <v>2.20638977635783</v>
      </c>
      <c r="I93" s="58">
        <f t="shared" si="16"/>
        <v>80</v>
      </c>
      <c r="J93" s="55"/>
      <c r="K93" s="53"/>
      <c r="L93" s="53"/>
      <c r="M93" s="53"/>
    </row>
    <row r="94" ht="17.25" customHeight="1" spans="1:13">
      <c r="A94" s="12"/>
      <c r="B94" s="6"/>
      <c r="C94" s="22"/>
      <c r="D94" s="25" t="s">
        <v>14</v>
      </c>
      <c r="E94" s="26">
        <v>4665</v>
      </c>
      <c r="F94" s="27">
        <f t="shared" si="14"/>
        <v>2.98083067092652</v>
      </c>
      <c r="G94" s="26">
        <v>4663</v>
      </c>
      <c r="H94" s="27">
        <f t="shared" si="15"/>
        <v>2.97955271565495</v>
      </c>
      <c r="I94" s="58">
        <f t="shared" si="16"/>
        <v>2</v>
      </c>
      <c r="J94" s="55"/>
      <c r="K94" s="53"/>
      <c r="L94" s="53"/>
      <c r="M94" s="53"/>
    </row>
    <row r="95" ht="18" customHeight="1" spans="1:13">
      <c r="A95" s="12"/>
      <c r="B95" s="6"/>
      <c r="C95" s="22"/>
      <c r="D95" s="70" t="s">
        <v>63</v>
      </c>
      <c r="E95" s="71">
        <v>7789</v>
      </c>
      <c r="F95" s="27">
        <f t="shared" si="14"/>
        <v>4.97699680511182</v>
      </c>
      <c r="G95" s="71">
        <v>7566</v>
      </c>
      <c r="H95" s="27">
        <f t="shared" si="15"/>
        <v>4.83450479233227</v>
      </c>
      <c r="I95" s="58">
        <f t="shared" si="16"/>
        <v>223</v>
      </c>
      <c r="J95" s="55"/>
      <c r="K95" s="53"/>
      <c r="L95" s="53"/>
      <c r="M95" s="53"/>
    </row>
    <row r="96" ht="17.25" customHeight="1" spans="1:13">
      <c r="A96" s="12"/>
      <c r="B96" s="6"/>
      <c r="C96" s="22"/>
      <c r="D96" s="72" t="s">
        <v>64</v>
      </c>
      <c r="E96" s="31">
        <f>SUM(E90:E94)-E95</f>
        <v>19418</v>
      </c>
      <c r="F96" s="27">
        <f t="shared" si="14"/>
        <v>12.4076677316294</v>
      </c>
      <c r="G96" s="31">
        <f>SUM(G90:G94)-G95</f>
        <v>66212</v>
      </c>
      <c r="H96" s="27">
        <f t="shared" si="15"/>
        <v>42.3079872204473</v>
      </c>
      <c r="I96" s="59">
        <f t="shared" si="16"/>
        <v>-46794</v>
      </c>
      <c r="J96" s="55"/>
      <c r="K96" s="53"/>
      <c r="L96" s="53"/>
      <c r="M96" s="53"/>
    </row>
    <row r="97" ht="17.25" customHeight="1" spans="1:13">
      <c r="A97" s="12"/>
      <c r="B97" s="6"/>
      <c r="C97" s="22"/>
      <c r="D97" s="72" t="s">
        <v>65</v>
      </c>
      <c r="E97" s="73">
        <f>E9-E96</f>
        <v>-17853</v>
      </c>
      <c r="F97" s="27">
        <f>IF(E$26=0," - ",E97/E$26)</f>
        <v>0.0249489924257246</v>
      </c>
      <c r="G97" s="73">
        <f>G9-G96</f>
        <v>-64647</v>
      </c>
      <c r="H97" s="27">
        <f>IF(G$26=0," - ",G97/G$26)</f>
        <v>0.0918898635020404</v>
      </c>
      <c r="I97" s="58">
        <f t="shared" si="16"/>
        <v>46794</v>
      </c>
      <c r="J97" s="55"/>
      <c r="K97" s="53"/>
      <c r="L97" s="53"/>
      <c r="M97" s="53"/>
    </row>
    <row r="98" spans="1:13">
      <c r="A98" s="12"/>
      <c r="B98" s="6"/>
      <c r="C98" s="22"/>
      <c r="D98" s="24"/>
      <c r="E98" s="24"/>
      <c r="F98" s="24"/>
      <c r="G98" s="24"/>
      <c r="H98" s="24"/>
      <c r="I98" s="75"/>
      <c r="J98" s="55"/>
      <c r="K98" s="53"/>
      <c r="L98" s="53"/>
      <c r="M98" s="53"/>
    </row>
    <row r="99" spans="1:13">
      <c r="A99" s="12"/>
      <c r="B99" s="6"/>
      <c r="C99" s="22"/>
      <c r="D99" s="68" t="str">
        <f>D10</f>
        <v>Product 3</v>
      </c>
      <c r="E99" s="69" t="s">
        <v>3</v>
      </c>
      <c r="F99" s="69" t="s">
        <v>58</v>
      </c>
      <c r="G99" s="69" t="s">
        <v>5</v>
      </c>
      <c r="H99" s="69" t="s">
        <v>58</v>
      </c>
      <c r="I99" s="78" t="s">
        <v>6</v>
      </c>
      <c r="J99" s="55"/>
      <c r="K99" s="53"/>
      <c r="L99" s="53"/>
      <c r="M99" s="53"/>
    </row>
    <row r="100" ht="17.25" customHeight="1" spans="1:13">
      <c r="A100" s="12"/>
      <c r="B100" s="6"/>
      <c r="C100" s="22"/>
      <c r="D100" s="25" t="s">
        <v>59</v>
      </c>
      <c r="E100" s="26">
        <v>13165</v>
      </c>
      <c r="F100" s="27">
        <f t="shared" ref="F100:F106" si="17">IF(OR(E100=0,E$10=0)," - ",E100/E$10)</f>
        <v>4.96043707611153</v>
      </c>
      <c r="G100" s="26">
        <v>15155</v>
      </c>
      <c r="H100" s="27">
        <f t="shared" ref="H100:H106" si="18">IF(OR(G100=0,G$10=0)," - ",G100/G$10)</f>
        <v>5.99960411718131</v>
      </c>
      <c r="I100" s="58">
        <f t="shared" ref="I100:I107" si="19">E100-G100</f>
        <v>-1990</v>
      </c>
      <c r="J100" s="55"/>
      <c r="K100" s="53"/>
      <c r="L100" s="53"/>
      <c r="M100" s="53"/>
    </row>
    <row r="101" ht="26" spans="1:13">
      <c r="A101" s="12"/>
      <c r="B101" s="6"/>
      <c r="C101" s="22"/>
      <c r="D101" s="45" t="s">
        <v>60</v>
      </c>
      <c r="E101" s="26">
        <v>414156</v>
      </c>
      <c r="F101" s="27">
        <f t="shared" si="17"/>
        <v>156.049736247174</v>
      </c>
      <c r="G101" s="26">
        <v>233143</v>
      </c>
      <c r="H101" s="27">
        <f t="shared" si="18"/>
        <v>92.2973079968329</v>
      </c>
      <c r="I101" s="58">
        <f t="shared" si="19"/>
        <v>181013</v>
      </c>
      <c r="J101" s="55"/>
      <c r="K101" s="53"/>
      <c r="L101" s="53"/>
      <c r="M101" s="53"/>
    </row>
    <row r="102" ht="18" customHeight="1" spans="1:13">
      <c r="A102" s="12"/>
      <c r="B102" s="6"/>
      <c r="C102" s="22"/>
      <c r="D102" s="25" t="s">
        <v>61</v>
      </c>
      <c r="E102" s="26">
        <v>5465</v>
      </c>
      <c r="F102" s="27">
        <f t="shared" si="17"/>
        <v>2.05915599095705</v>
      </c>
      <c r="G102" s="26">
        <v>5453</v>
      </c>
      <c r="H102" s="27">
        <f t="shared" si="18"/>
        <v>2.15874901029295</v>
      </c>
      <c r="I102" s="58">
        <f t="shared" si="19"/>
        <v>12</v>
      </c>
      <c r="J102" s="55"/>
      <c r="K102" s="53"/>
      <c r="L102" s="53"/>
      <c r="M102" s="53"/>
    </row>
    <row r="103" ht="19.5" customHeight="1" spans="1:13">
      <c r="A103" s="12"/>
      <c r="B103" s="6"/>
      <c r="C103" s="22"/>
      <c r="D103" s="25" t="s">
        <v>62</v>
      </c>
      <c r="E103" s="26">
        <v>4151</v>
      </c>
      <c r="F103" s="27">
        <f t="shared" si="17"/>
        <v>1.56405425772419</v>
      </c>
      <c r="G103" s="26">
        <v>4343</v>
      </c>
      <c r="H103" s="27">
        <f t="shared" si="18"/>
        <v>1.71931908155186</v>
      </c>
      <c r="I103" s="58">
        <f t="shared" si="19"/>
        <v>-192</v>
      </c>
      <c r="J103" s="55"/>
      <c r="K103" s="53"/>
      <c r="L103" s="53"/>
      <c r="M103" s="53"/>
    </row>
    <row r="104" ht="18" customHeight="1" spans="1:13">
      <c r="A104" s="12"/>
      <c r="B104" s="6"/>
      <c r="C104" s="22"/>
      <c r="D104" s="25" t="s">
        <v>14</v>
      </c>
      <c r="E104" s="26">
        <v>4548</v>
      </c>
      <c r="F104" s="27">
        <f t="shared" si="17"/>
        <v>1.71363978899774</v>
      </c>
      <c r="G104" s="26">
        <v>7467</v>
      </c>
      <c r="H104" s="27">
        <f t="shared" si="18"/>
        <v>2.95605700712589</v>
      </c>
      <c r="I104" s="58">
        <f t="shared" si="19"/>
        <v>-2919</v>
      </c>
      <c r="J104" s="55"/>
      <c r="K104" s="53"/>
      <c r="L104" s="53"/>
      <c r="M104" s="53"/>
    </row>
    <row r="105" ht="18" customHeight="1" spans="1:13">
      <c r="A105" s="12"/>
      <c r="B105" s="6"/>
      <c r="C105" s="22"/>
      <c r="D105" s="70" t="s">
        <v>63</v>
      </c>
      <c r="E105" s="71">
        <v>9995</v>
      </c>
      <c r="F105" s="27">
        <f t="shared" si="17"/>
        <v>3.76601356443105</v>
      </c>
      <c r="G105" s="71">
        <v>30210</v>
      </c>
      <c r="H105" s="27">
        <f t="shared" si="18"/>
        <v>11.9596199524941</v>
      </c>
      <c r="I105" s="58">
        <f t="shared" si="19"/>
        <v>-20215</v>
      </c>
      <c r="J105" s="55"/>
      <c r="K105" s="53"/>
      <c r="L105" s="53"/>
      <c r="M105" s="53"/>
    </row>
    <row r="106" spans="1:13">
      <c r="A106" s="12"/>
      <c r="B106" s="6"/>
      <c r="C106" s="22"/>
      <c r="D106" s="72" t="s">
        <v>64</v>
      </c>
      <c r="E106" s="31">
        <f>SUM(E100:E104)-E105</f>
        <v>431490</v>
      </c>
      <c r="F106" s="27">
        <f t="shared" si="17"/>
        <v>162.581009796534</v>
      </c>
      <c r="G106" s="31">
        <f>SUM(G100:G105)</f>
        <v>295771</v>
      </c>
      <c r="H106" s="27">
        <f t="shared" si="18"/>
        <v>117.090657165479</v>
      </c>
      <c r="I106" s="59">
        <f t="shared" si="19"/>
        <v>135719</v>
      </c>
      <c r="J106" s="55"/>
      <c r="K106" s="53"/>
      <c r="L106" s="53"/>
      <c r="M106" s="53"/>
    </row>
    <row r="107" spans="1:13">
      <c r="A107" s="12"/>
      <c r="B107" s="6"/>
      <c r="C107" s="22"/>
      <c r="D107" s="72" t="s">
        <v>65</v>
      </c>
      <c r="E107" s="73">
        <f>E10-E106</f>
        <v>-428836</v>
      </c>
      <c r="F107" s="27">
        <f>IF(E$26=0," - ",E107/E$26)</f>
        <v>0.599284496492356</v>
      </c>
      <c r="G107" s="73">
        <f>G10-G106</f>
        <v>-293245</v>
      </c>
      <c r="H107" s="27">
        <f>IF(G$26=0," - ",G107/G$26)</f>
        <v>0.416821244955773</v>
      </c>
      <c r="I107" s="58">
        <f t="shared" si="19"/>
        <v>-135591</v>
      </c>
      <c r="J107" s="55"/>
      <c r="K107" s="53"/>
      <c r="L107" s="53"/>
      <c r="M107" s="53"/>
    </row>
    <row r="108" spans="1:13">
      <c r="A108" s="12"/>
      <c r="B108" s="6"/>
      <c r="C108" s="22"/>
      <c r="D108" s="24"/>
      <c r="E108" s="24"/>
      <c r="F108" s="24"/>
      <c r="G108" s="24"/>
      <c r="H108" s="24"/>
      <c r="I108" s="75"/>
      <c r="J108" s="55"/>
      <c r="K108" s="53"/>
      <c r="L108" s="53"/>
      <c r="M108" s="53"/>
    </row>
    <row r="109" spans="1:13">
      <c r="A109" s="12"/>
      <c r="B109" s="6"/>
      <c r="C109" s="22"/>
      <c r="D109" s="68" t="str">
        <f>D11</f>
        <v>Product 4</v>
      </c>
      <c r="E109" s="69" t="s">
        <v>3</v>
      </c>
      <c r="F109" s="69" t="s">
        <v>58</v>
      </c>
      <c r="G109" s="69" t="s">
        <v>5</v>
      </c>
      <c r="H109" s="69" t="s">
        <v>58</v>
      </c>
      <c r="I109" s="78" t="s">
        <v>6</v>
      </c>
      <c r="J109" s="55"/>
      <c r="K109" s="53"/>
      <c r="L109" s="53"/>
      <c r="M109" s="53"/>
    </row>
    <row r="110" ht="21" customHeight="1" spans="1:13">
      <c r="A110" s="12"/>
      <c r="B110" s="6"/>
      <c r="C110" s="22"/>
      <c r="D110" s="25" t="s">
        <v>59</v>
      </c>
      <c r="E110" s="26">
        <v>3773</v>
      </c>
      <c r="F110" s="27">
        <f t="shared" ref="F110:F116" si="20">IF(OR(E110=0,E$11=0)," - ",E110/E$11)</f>
        <v>0.456613820646254</v>
      </c>
      <c r="G110" s="26">
        <v>7676</v>
      </c>
      <c r="H110" s="27">
        <f t="shared" ref="H110:H116" si="21">IF(OR(G110=0,G$11=0)," - ",G110/G$11)</f>
        <v>0.930086029322671</v>
      </c>
      <c r="I110" s="58">
        <f t="shared" ref="I110:I117" si="22">E110-G110</f>
        <v>-3903</v>
      </c>
      <c r="J110" s="55"/>
      <c r="K110" s="53"/>
      <c r="L110" s="53"/>
      <c r="M110" s="53"/>
    </row>
    <row r="111" ht="27" customHeight="1" spans="1:13">
      <c r="A111" s="12"/>
      <c r="B111" s="6"/>
      <c r="C111" s="22"/>
      <c r="D111" s="45" t="s">
        <v>60</v>
      </c>
      <c r="E111" s="26">
        <v>7373</v>
      </c>
      <c r="F111" s="27">
        <f t="shared" si="20"/>
        <v>0.892290935495583</v>
      </c>
      <c r="G111" s="26">
        <v>5373</v>
      </c>
      <c r="H111" s="27">
        <f t="shared" si="21"/>
        <v>0.65103598691385</v>
      </c>
      <c r="I111" s="58">
        <f t="shared" si="22"/>
        <v>2000</v>
      </c>
      <c r="J111" s="55"/>
      <c r="K111" s="53"/>
      <c r="L111" s="53"/>
      <c r="M111" s="53"/>
    </row>
    <row r="112" ht="18.75" customHeight="1" spans="1:13">
      <c r="A112" s="12"/>
      <c r="B112" s="6"/>
      <c r="C112" s="22"/>
      <c r="D112" s="25" t="s">
        <v>61</v>
      </c>
      <c r="E112" s="26">
        <v>3733</v>
      </c>
      <c r="F112" s="27">
        <f t="shared" si="20"/>
        <v>0.451772963814595</v>
      </c>
      <c r="G112" s="26">
        <v>5353</v>
      </c>
      <c r="H112" s="27">
        <f t="shared" si="21"/>
        <v>0.648612625711862</v>
      </c>
      <c r="I112" s="58">
        <f t="shared" si="22"/>
        <v>-1620</v>
      </c>
      <c r="J112" s="55"/>
      <c r="K112" s="53"/>
      <c r="L112" s="53"/>
      <c r="M112" s="53"/>
    </row>
    <row r="113" ht="18.75" customHeight="1" spans="1:13">
      <c r="A113" s="12"/>
      <c r="B113" s="6"/>
      <c r="C113" s="22"/>
      <c r="D113" s="25" t="s">
        <v>62</v>
      </c>
      <c r="E113" s="26">
        <v>8673</v>
      </c>
      <c r="F113" s="27">
        <f t="shared" si="20"/>
        <v>1.04961878252451</v>
      </c>
      <c r="G113" s="26">
        <v>4543</v>
      </c>
      <c r="H113" s="27">
        <f t="shared" si="21"/>
        <v>0.550466497031383</v>
      </c>
      <c r="I113" s="58">
        <f t="shared" si="22"/>
        <v>4130</v>
      </c>
      <c r="J113" s="55"/>
      <c r="K113" s="53"/>
      <c r="L113" s="53"/>
      <c r="M113" s="53"/>
    </row>
    <row r="114" ht="18" customHeight="1" spans="1:13">
      <c r="A114" s="12"/>
      <c r="B114" s="6"/>
      <c r="C114" s="22"/>
      <c r="D114" s="25" t="s">
        <v>14</v>
      </c>
      <c r="E114" s="26">
        <v>8673</v>
      </c>
      <c r="F114" s="27">
        <f t="shared" si="20"/>
        <v>1.04961878252451</v>
      </c>
      <c r="G114" s="26">
        <v>87933</v>
      </c>
      <c r="H114" s="27">
        <f t="shared" si="21"/>
        <v>10.6546710287168</v>
      </c>
      <c r="I114" s="58">
        <f t="shared" si="22"/>
        <v>-79260</v>
      </c>
      <c r="J114" s="55"/>
      <c r="K114" s="53"/>
      <c r="L114" s="53"/>
      <c r="M114" s="53"/>
    </row>
    <row r="115" ht="18" customHeight="1" spans="1:13">
      <c r="A115" s="12"/>
      <c r="B115" s="6"/>
      <c r="C115" s="22"/>
      <c r="D115" s="70" t="s">
        <v>63</v>
      </c>
      <c r="E115" s="71">
        <v>8673</v>
      </c>
      <c r="F115" s="27">
        <f t="shared" si="20"/>
        <v>1.04961878252451</v>
      </c>
      <c r="G115" s="71">
        <v>6374</v>
      </c>
      <c r="H115" s="27">
        <f t="shared" si="21"/>
        <v>0.772325215073307</v>
      </c>
      <c r="I115" s="79">
        <f>G115-E115</f>
        <v>-2299</v>
      </c>
      <c r="J115" s="55"/>
      <c r="K115" s="53"/>
      <c r="L115" s="53"/>
      <c r="M115" s="53"/>
    </row>
    <row r="116" ht="15.75" customHeight="1" spans="1:13">
      <c r="A116" s="12"/>
      <c r="B116" s="6"/>
      <c r="C116" s="22"/>
      <c r="D116" s="72" t="s">
        <v>64</v>
      </c>
      <c r="E116" s="31">
        <f>SUM(E110:E114)-E115</f>
        <v>23552</v>
      </c>
      <c r="F116" s="27">
        <f t="shared" si="20"/>
        <v>2.85029650248094</v>
      </c>
      <c r="G116" s="31">
        <f>SUM(G110:G114)-G115</f>
        <v>104504</v>
      </c>
      <c r="H116" s="27">
        <f t="shared" si="21"/>
        <v>12.6625469526233</v>
      </c>
      <c r="I116" s="59">
        <f t="shared" si="22"/>
        <v>-80952</v>
      </c>
      <c r="J116" s="55"/>
      <c r="K116" s="53"/>
      <c r="L116" s="53"/>
      <c r="M116" s="53"/>
    </row>
    <row r="117" spans="1:13">
      <c r="A117" s="12"/>
      <c r="B117" s="6"/>
      <c r="C117" s="22"/>
      <c r="D117" s="72" t="s">
        <v>65</v>
      </c>
      <c r="E117" s="73">
        <f>E11-E116</f>
        <v>-15289</v>
      </c>
      <c r="F117" s="27">
        <f>IF(E$26=0," - ",E117/E$26)</f>
        <v>0.0213658850163504</v>
      </c>
      <c r="G117" s="73">
        <f>G11-G116</f>
        <v>-96251</v>
      </c>
      <c r="H117" s="27">
        <f>IF(G$26=0," - ",G117/G$26)</f>
        <v>0.136812091078239</v>
      </c>
      <c r="I117" s="58">
        <f t="shared" si="22"/>
        <v>80962</v>
      </c>
      <c r="J117" s="55"/>
      <c r="K117" s="53"/>
      <c r="L117" s="53"/>
      <c r="M117" s="53"/>
    </row>
    <row r="118" spans="1:13">
      <c r="A118" s="12"/>
      <c r="B118" s="6"/>
      <c r="C118" s="22"/>
      <c r="D118" s="24"/>
      <c r="E118" s="24"/>
      <c r="F118" s="24"/>
      <c r="G118" s="24"/>
      <c r="H118" s="24"/>
      <c r="I118" s="75"/>
      <c r="J118" s="55"/>
      <c r="K118" s="53"/>
      <c r="L118" s="53"/>
      <c r="M118" s="53"/>
    </row>
    <row r="119" spans="1:13">
      <c r="A119" s="12"/>
      <c r="B119" s="6"/>
      <c r="C119" s="22"/>
      <c r="D119" s="68" t="str">
        <f>D12</f>
        <v>Product 5</v>
      </c>
      <c r="E119" s="69" t="s">
        <v>3</v>
      </c>
      <c r="F119" s="69" t="s">
        <v>58</v>
      </c>
      <c r="G119" s="69" t="s">
        <v>5</v>
      </c>
      <c r="H119" s="69" t="s">
        <v>58</v>
      </c>
      <c r="I119" s="78" t="s">
        <v>6</v>
      </c>
      <c r="J119" s="55"/>
      <c r="K119" s="53"/>
      <c r="L119" s="53"/>
      <c r="M119" s="53"/>
    </row>
    <row r="120" ht="21.75" customHeight="1" spans="1:13">
      <c r="A120" s="12"/>
      <c r="B120" s="6"/>
      <c r="C120" s="22"/>
      <c r="D120" s="25" t="s">
        <v>59</v>
      </c>
      <c r="E120" s="26">
        <v>4333</v>
      </c>
      <c r="F120" s="27">
        <f t="shared" ref="F120:F126" si="23">IF(OR(E120=0,E$12=0)," - ",E120/E$12)</f>
        <v>0.4333</v>
      </c>
      <c r="G120" s="26">
        <v>4534</v>
      </c>
      <c r="H120" s="27">
        <f t="shared" ref="H120:H126" si="24">IF(OR(G120=0,G$12=0)," - ",G120/G$12)</f>
        <v>0.377833333333333</v>
      </c>
      <c r="I120" s="58">
        <f t="shared" ref="I120:I127" si="25">E120-G120</f>
        <v>-201</v>
      </c>
      <c r="J120" s="55"/>
      <c r="K120" s="53"/>
      <c r="L120" s="53"/>
      <c r="M120" s="53"/>
    </row>
    <row r="121" ht="31.5" customHeight="1" spans="1:13">
      <c r="A121" s="12"/>
      <c r="B121" s="6"/>
      <c r="C121" s="22"/>
      <c r="D121" s="45" t="s">
        <v>60</v>
      </c>
      <c r="E121" s="26">
        <v>3155</v>
      </c>
      <c r="F121" s="27">
        <f t="shared" si="23"/>
        <v>0.3155</v>
      </c>
      <c r="G121" s="26">
        <v>3125</v>
      </c>
      <c r="H121" s="27">
        <f t="shared" si="24"/>
        <v>0.260416666666667</v>
      </c>
      <c r="I121" s="58">
        <f t="shared" si="25"/>
        <v>30</v>
      </c>
      <c r="J121" s="55"/>
      <c r="K121" s="53"/>
      <c r="L121" s="53"/>
      <c r="M121" s="53"/>
    </row>
    <row r="122" ht="20.25" customHeight="1" spans="1:13">
      <c r="A122" s="12"/>
      <c r="B122" s="6"/>
      <c r="C122" s="22"/>
      <c r="D122" s="25" t="s">
        <v>61</v>
      </c>
      <c r="E122" s="26">
        <v>52454</v>
      </c>
      <c r="F122" s="27">
        <f t="shared" si="23"/>
        <v>5.2454</v>
      </c>
      <c r="G122" s="26">
        <v>51132</v>
      </c>
      <c r="H122" s="27">
        <f t="shared" si="24"/>
        <v>4.261</v>
      </c>
      <c r="I122" s="58">
        <f t="shared" si="25"/>
        <v>1322</v>
      </c>
      <c r="J122" s="55"/>
      <c r="K122" s="53"/>
      <c r="L122" s="53"/>
      <c r="M122" s="53"/>
    </row>
    <row r="123" ht="22.5" customHeight="1" spans="1:13">
      <c r="A123" s="12"/>
      <c r="B123" s="6"/>
      <c r="C123" s="22"/>
      <c r="D123" s="25" t="s">
        <v>62</v>
      </c>
      <c r="E123" s="26">
        <v>2334</v>
      </c>
      <c r="F123" s="27">
        <f t="shared" si="23"/>
        <v>0.2334</v>
      </c>
      <c r="G123" s="26">
        <v>2366</v>
      </c>
      <c r="H123" s="27">
        <f t="shared" si="24"/>
        <v>0.197166666666667</v>
      </c>
      <c r="I123" s="58">
        <f t="shared" si="25"/>
        <v>-32</v>
      </c>
      <c r="J123" s="55"/>
      <c r="K123" s="53"/>
      <c r="L123" s="53"/>
      <c r="M123" s="53"/>
    </row>
    <row r="124" ht="20.25" customHeight="1" spans="1:13">
      <c r="A124" s="12"/>
      <c r="B124" s="6"/>
      <c r="C124" s="22"/>
      <c r="D124" s="25" t="s">
        <v>14</v>
      </c>
      <c r="E124" s="26">
        <v>2345</v>
      </c>
      <c r="F124" s="27">
        <f t="shared" si="23"/>
        <v>0.2345</v>
      </c>
      <c r="G124" s="26">
        <v>2314</v>
      </c>
      <c r="H124" s="27">
        <f t="shared" si="24"/>
        <v>0.192833333333333</v>
      </c>
      <c r="I124" s="58">
        <f t="shared" si="25"/>
        <v>31</v>
      </c>
      <c r="J124" s="55"/>
      <c r="K124" s="53"/>
      <c r="L124" s="53"/>
      <c r="M124" s="53"/>
    </row>
    <row r="125" ht="18.75" customHeight="1" spans="1:13">
      <c r="A125" s="12"/>
      <c r="B125" s="6"/>
      <c r="C125" s="22"/>
      <c r="D125" s="70" t="s">
        <v>63</v>
      </c>
      <c r="E125" s="71">
        <v>3564</v>
      </c>
      <c r="F125" s="27">
        <f t="shared" si="23"/>
        <v>0.3564</v>
      </c>
      <c r="G125" s="71">
        <v>3132</v>
      </c>
      <c r="H125" s="27">
        <f t="shared" si="24"/>
        <v>0.261</v>
      </c>
      <c r="I125" s="58">
        <f t="shared" si="25"/>
        <v>432</v>
      </c>
      <c r="J125" s="55"/>
      <c r="K125" s="53"/>
      <c r="L125" s="53"/>
      <c r="M125" s="53"/>
    </row>
    <row r="126" spans="1:13">
      <c r="A126" s="12"/>
      <c r="B126" s="6"/>
      <c r="C126" s="22"/>
      <c r="D126" s="72" t="s">
        <v>64</v>
      </c>
      <c r="E126" s="31">
        <f>SUM(E120:E124)-E125</f>
        <v>61057</v>
      </c>
      <c r="F126" s="27">
        <f t="shared" si="23"/>
        <v>6.1057</v>
      </c>
      <c r="G126" s="31">
        <f>SUM(G120:G124)-G125</f>
        <v>60339</v>
      </c>
      <c r="H126" s="27">
        <f t="shared" si="24"/>
        <v>5.02825</v>
      </c>
      <c r="I126" s="59">
        <f t="shared" si="25"/>
        <v>718</v>
      </c>
      <c r="J126" s="55"/>
      <c r="K126" s="53"/>
      <c r="L126" s="53"/>
      <c r="M126" s="53"/>
    </row>
    <row r="127" spans="1:13">
      <c r="A127" s="12"/>
      <c r="B127" s="6"/>
      <c r="C127" s="22"/>
      <c r="D127" s="72" t="s">
        <v>65</v>
      </c>
      <c r="E127" s="73">
        <f>E12-E126</f>
        <v>-51057</v>
      </c>
      <c r="F127" s="27">
        <f>IF(E$26=0," - ",E127/E$26)</f>
        <v>0.0713505128706783</v>
      </c>
      <c r="G127" s="73">
        <f>G12-G126</f>
        <v>-48339</v>
      </c>
      <c r="H127" s="27">
        <f>IF(G$26=0," - ",G127/G$26)</f>
        <v>0.0687095164791117</v>
      </c>
      <c r="I127" s="58">
        <f t="shared" si="25"/>
        <v>-2718</v>
      </c>
      <c r="J127" s="55"/>
      <c r="K127" s="53"/>
      <c r="L127" s="53"/>
      <c r="M127" s="53"/>
    </row>
    <row r="128" spans="1:13">
      <c r="A128" s="12"/>
      <c r="B128" s="6"/>
      <c r="C128" s="22"/>
      <c r="D128" s="24"/>
      <c r="E128" s="24"/>
      <c r="F128" s="24"/>
      <c r="G128" s="24"/>
      <c r="H128" s="24"/>
      <c r="I128" s="75"/>
      <c r="J128" s="55"/>
      <c r="K128" s="53"/>
      <c r="L128" s="53"/>
      <c r="M128" s="53"/>
    </row>
    <row r="129" spans="1:13">
      <c r="A129" s="12"/>
      <c r="B129" s="6"/>
      <c r="C129" s="22"/>
      <c r="D129" s="68" t="str">
        <f>D13</f>
        <v>Product 6</v>
      </c>
      <c r="E129" s="69" t="s">
        <v>3</v>
      </c>
      <c r="F129" s="69" t="s">
        <v>58</v>
      </c>
      <c r="G129" s="69" t="s">
        <v>5</v>
      </c>
      <c r="H129" s="69" t="s">
        <v>58</v>
      </c>
      <c r="I129" s="78" t="s">
        <v>6</v>
      </c>
      <c r="J129" s="55"/>
      <c r="K129" s="53"/>
      <c r="L129" s="53"/>
      <c r="M129" s="53"/>
    </row>
    <row r="130" ht="19.5" customHeight="1" spans="1:13">
      <c r="A130" s="12"/>
      <c r="B130" s="6"/>
      <c r="C130" s="22"/>
      <c r="D130" s="25" t="s">
        <v>59</v>
      </c>
      <c r="E130" s="26">
        <v>5533</v>
      </c>
      <c r="F130" s="27">
        <f t="shared" ref="F130:F136" si="26">IF(OR(E130=0,E$13=0)," - ",E130/E$13)</f>
        <v>0.336495773277382</v>
      </c>
      <c r="G130" s="26">
        <v>5523</v>
      </c>
      <c r="H130" s="27">
        <f t="shared" ref="H130:H136" si="27">IF(OR(G130=0,G$13=0)," - ",G130/G$13)</f>
        <v>0.335846761933718</v>
      </c>
      <c r="I130" s="58">
        <f t="shared" ref="I130:I137" si="28">E130-G130</f>
        <v>10</v>
      </c>
      <c r="J130" s="55"/>
      <c r="K130" s="53"/>
      <c r="L130" s="53"/>
      <c r="M130" s="53"/>
    </row>
    <row r="131" ht="27.75" customHeight="1" spans="1:13">
      <c r="A131" s="12"/>
      <c r="B131" s="6"/>
      <c r="C131" s="22"/>
      <c r="D131" s="45" t="s">
        <v>60</v>
      </c>
      <c r="E131" s="26">
        <v>6786</v>
      </c>
      <c r="F131" s="27">
        <f t="shared" si="26"/>
        <v>0.412698412698413</v>
      </c>
      <c r="G131" s="26">
        <v>6586</v>
      </c>
      <c r="H131" s="27">
        <f t="shared" si="27"/>
        <v>0.400486470051687</v>
      </c>
      <c r="I131" s="58">
        <f t="shared" si="28"/>
        <v>200</v>
      </c>
      <c r="J131" s="55"/>
      <c r="K131" s="53"/>
      <c r="L131" s="53"/>
      <c r="M131" s="53"/>
    </row>
    <row r="132" ht="20.25" customHeight="1" spans="1:13">
      <c r="A132" s="12"/>
      <c r="B132" s="6"/>
      <c r="C132" s="22"/>
      <c r="D132" s="25" t="s">
        <v>61</v>
      </c>
      <c r="E132" s="26">
        <v>12231</v>
      </c>
      <c r="F132" s="27">
        <f t="shared" si="26"/>
        <v>0.74384236453202</v>
      </c>
      <c r="G132" s="26">
        <v>12131</v>
      </c>
      <c r="H132" s="27">
        <f t="shared" si="27"/>
        <v>0.737671024627546</v>
      </c>
      <c r="I132" s="58">
        <f t="shared" si="28"/>
        <v>100</v>
      </c>
      <c r="J132" s="55"/>
      <c r="K132" s="53"/>
      <c r="L132" s="53"/>
      <c r="M132" s="53"/>
    </row>
    <row r="133" ht="20.25" customHeight="1" spans="1:13">
      <c r="A133" s="12"/>
      <c r="B133" s="6"/>
      <c r="C133" s="22"/>
      <c r="D133" s="25" t="s">
        <v>62</v>
      </c>
      <c r="E133" s="26">
        <v>1156</v>
      </c>
      <c r="F133" s="27">
        <f t="shared" si="26"/>
        <v>0.0703034726023232</v>
      </c>
      <c r="G133" s="26">
        <v>1146</v>
      </c>
      <c r="H133" s="27">
        <f t="shared" si="27"/>
        <v>0.0696868349042262</v>
      </c>
      <c r="I133" s="58">
        <f t="shared" si="28"/>
        <v>10</v>
      </c>
      <c r="J133" s="55"/>
      <c r="K133" s="53"/>
      <c r="L133" s="53"/>
      <c r="M133" s="53"/>
    </row>
    <row r="134" ht="19.5" customHeight="1" spans="1:13">
      <c r="A134" s="12"/>
      <c r="B134" s="6"/>
      <c r="C134" s="22"/>
      <c r="D134" s="25" t="s">
        <v>14</v>
      </c>
      <c r="E134" s="26">
        <v>3125</v>
      </c>
      <c r="F134" s="27">
        <f t="shared" si="26"/>
        <v>0.190050477406799</v>
      </c>
      <c r="G134" s="26">
        <v>1125</v>
      </c>
      <c r="H134" s="27">
        <f t="shared" si="27"/>
        <v>0.0684098510185467</v>
      </c>
      <c r="I134" s="58">
        <f t="shared" si="28"/>
        <v>2000</v>
      </c>
      <c r="J134" s="55"/>
      <c r="K134" s="53"/>
      <c r="L134" s="53"/>
      <c r="M134" s="53"/>
    </row>
    <row r="135" ht="20.25" customHeight="1" spans="1:13">
      <c r="A135" s="12"/>
      <c r="B135" s="6"/>
      <c r="C135" s="22"/>
      <c r="D135" s="70" t="s">
        <v>63</v>
      </c>
      <c r="E135" s="71">
        <v>5486</v>
      </c>
      <c r="F135" s="27">
        <f t="shared" si="26"/>
        <v>0.333637414097184</v>
      </c>
      <c r="G135" s="71">
        <v>4486</v>
      </c>
      <c r="H135" s="27">
        <f t="shared" si="27"/>
        <v>0.272788081483734</v>
      </c>
      <c r="I135" s="58">
        <f t="shared" si="28"/>
        <v>1000</v>
      </c>
      <c r="J135" s="55"/>
      <c r="K135" s="53"/>
      <c r="L135" s="53"/>
      <c r="M135" s="53"/>
    </row>
    <row r="136" ht="19.5" customHeight="1" spans="2:10">
      <c r="B136" s="6"/>
      <c r="C136" s="22"/>
      <c r="D136" s="72" t="s">
        <v>64</v>
      </c>
      <c r="E136" s="31">
        <f>SUM(E130:E134)-E135</f>
        <v>23345</v>
      </c>
      <c r="F136" s="27">
        <f t="shared" si="26"/>
        <v>1.41975308641975</v>
      </c>
      <c r="G136" s="31">
        <f>SUM(G130:G134)-G135</f>
        <v>22025</v>
      </c>
      <c r="H136" s="27">
        <f t="shared" si="27"/>
        <v>1.33931286105199</v>
      </c>
      <c r="I136" s="59">
        <f t="shared" si="28"/>
        <v>1320</v>
      </c>
      <c r="J136" s="86"/>
    </row>
    <row r="137" ht="19.5" customHeight="1" spans="2:10">
      <c r="B137" s="6"/>
      <c r="C137" s="80"/>
      <c r="D137" s="81" t="s">
        <v>65</v>
      </c>
      <c r="E137" s="82">
        <f>E13-E136</f>
        <v>-6902</v>
      </c>
      <c r="F137" s="83">
        <f>IF(E$26=0," - ",E137/E$26)</f>
        <v>0.00964532267531233</v>
      </c>
      <c r="G137" s="82">
        <f>G13-G136</f>
        <v>-5580</v>
      </c>
      <c r="H137" s="83">
        <f>IF(G$26=0," - ",G137/G$26)</f>
        <v>0.00793146531689615</v>
      </c>
      <c r="I137" s="87">
        <f t="shared" si="28"/>
        <v>-1322</v>
      </c>
      <c r="J137" s="86"/>
    </row>
    <row r="138" ht="18" customHeight="1" spans="2:10">
      <c r="B138" s="84"/>
      <c r="C138" s="85"/>
      <c r="D138" s="85"/>
      <c r="E138" s="85"/>
      <c r="F138" s="85"/>
      <c r="G138" s="85"/>
      <c r="H138" s="85"/>
      <c r="I138" s="85"/>
      <c r="J138" s="88"/>
    </row>
  </sheetData>
  <mergeCells count="2">
    <mergeCell ref="H3:I3"/>
    <mergeCell ref="D77:I77"/>
  </mergeCells>
  <conditionalFormatting sqref="I117 I87 I97 I107 I137 I127 I72 I36 I69 I29:I34 F8:F15 H18:H24 F26 F40:F59 F62:F65 F67 H80:H87 F130:F137 F18:F24 H40:H59 H62:H65 H67 F80:F87 H8:I15 H110:H117 H90:H97 H100:H107 H120:H127 H26:I26 F90:F97 F120:F127 F100:F107 F110:F117 H130:H137">
    <cfRule type="cellIs" dxfId="0" priority="2" stopIfTrue="1" operator="lessThan">
      <formula>0</formula>
    </cfRule>
  </conditionalFormatting>
  <conditionalFormatting sqref="I90:I96 I100:I106 I110:I116 I120:I126 I130:I136 I80:I86 I40:I59 I62:I65 I67 I18:I24">
    <cfRule type="cellIs" dxfId="0" priority="1" stopIfTrue="1" operator="greaterThan">
      <formula>0</formula>
    </cfRule>
  </conditionalFormatting>
  <printOptions horizontalCentered="1"/>
  <pageMargins left="0.4" right="0.4" top="0.4" bottom="0.5" header="0.3" footer="0.25"/>
  <pageSetup paperSize="1" scale="99" fitToHeight="0" orientation="portrait"/>
  <headerFooter>
    <oddFooter>&amp;C&amp;8Page &amp;P of &amp;N</oddFooter>
  </headerFooter>
  <ignoredErrors>
    <ignoredError sqref="I115 G106:G107 G96:G97 G86:G87 G136:G137 G126:G127 G116:G117 F126:F127 F116:F117 F106:F107 F86:F87 F96:F97 F136:F137 G24:G26 F15:G15 F18:F24 F26 F59:G59 F65:G65 F67:G6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Vertex42 LLC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Budget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Budget Template - COGS</dc:title>
  <dc:creator>Vertex42.com</dc:creator>
  <dc:description>(c) 2009-2014 Vertex42 LLC. All Rights Reserved.</dc:description>
  <cp:lastModifiedBy>lenovo</cp:lastModifiedBy>
  <dcterms:created xsi:type="dcterms:W3CDTF">2014-04-14T22:09:00Z</dcterms:created>
  <cp:lastPrinted>2017-01-30T22:37:00Z</cp:lastPrinted>
  <dcterms:modified xsi:type="dcterms:W3CDTF">2020-02-14T09:32:25Z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1.2.1</vt:lpwstr>
  </property>
  <property fmtid="{D5CDD505-2E9C-101B-9397-08002B2CF9AE}" pid="4" name="KSOProductBuildVer">
    <vt:lpwstr>2052-11.1.0.9339</vt:lpwstr>
  </property>
</Properties>
</file>